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6B66989-0D46-413B-B994-5BD16E9BFFFE}" xr6:coauthVersionLast="47" xr6:coauthVersionMax="47" xr10:uidLastSave="{00000000-0000-0000-0000-000000000000}"/>
  <bookViews>
    <workbookView xWindow="-120" yWindow="-120" windowWidth="29040" windowHeight="15720" tabRatio="684" xr2:uid="{00000000-000D-0000-FFFF-FFFF00000000}"/>
  </bookViews>
  <sheets>
    <sheet name="표지" sheetId="24" r:id="rId1"/>
    <sheet name="내역" sheetId="25" r:id="rId2"/>
    <sheet name="사방사업 시공감리용역 산출내역" sheetId="3" r:id="rId3"/>
    <sheet name="손해배상료 산출내역" sheetId="29" r:id="rId4"/>
    <sheet name="첨부) 엔지니어링사업대가기준" sheetId="27" r:id="rId5"/>
    <sheet name="대상지" sheetId="26" r:id="rId6"/>
    <sheet name="첨부) 엔지니어링 손해배상공제 요율표" sheetId="28" r:id="rId7"/>
  </sheets>
  <definedNames>
    <definedName name="_xlnm.Print_Area" localSheetId="5">대상지!$A$1:$K$13</definedName>
    <definedName name="_xlnm.Print_Area" localSheetId="2">'사방사업 시공감리용역 산출내역'!$A$1:$Y$34</definedName>
    <definedName name="_xlnm.Print_Area" localSheetId="0">표지!$A$1:$M$17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9" i="3" l="1"/>
  <c r="C8" i="3"/>
  <c r="G8" i="3" l="1"/>
  <c r="A1" i="26" l="1"/>
  <c r="A1" i="29"/>
  <c r="H6" i="26"/>
  <c r="G11" i="24" s="1"/>
  <c r="I6" i="26"/>
  <c r="I11" i="24" s="1"/>
  <c r="G6" i="26"/>
  <c r="E11" i="24" s="1"/>
  <c r="G9" i="3" l="1"/>
  <c r="G27" i="3" l="1"/>
  <c r="J17" i="3" l="1"/>
  <c r="J16" i="3"/>
  <c r="W17" i="3" l="1"/>
  <c r="J15" i="3"/>
  <c r="C24" i="3" l="1"/>
  <c r="A1" i="25"/>
  <c r="A1" i="3" s="1"/>
  <c r="H18" i="3"/>
  <c r="W18" i="3"/>
  <c r="W16" i="3"/>
  <c r="D18" i="3" s="1"/>
  <c r="D20" i="3" s="1"/>
  <c r="D22" i="3" s="1"/>
  <c r="N18" i="3"/>
  <c r="K19" i="3"/>
  <c r="Q19" i="3"/>
  <c r="G5" i="25"/>
  <c r="K8" i="3"/>
  <c r="K9" i="3"/>
  <c r="T18" i="3" l="1"/>
  <c r="M20" i="3" s="1"/>
  <c r="H21" i="3"/>
  <c r="G20" i="3"/>
  <c r="G22" i="3" l="1"/>
  <c r="K22" i="3" s="1"/>
  <c r="J24" i="3" s="1"/>
  <c r="N24" i="3" s="1"/>
  <c r="B27" i="3" s="1"/>
  <c r="J27" i="3" s="1"/>
  <c r="H30" i="3" s="1"/>
  <c r="B5" i="29" l="1"/>
  <c r="H5" i="29" s="1"/>
  <c r="B8" i="29"/>
  <c r="H8" i="29" s="1"/>
  <c r="A33" i="3"/>
  <c r="H10" i="29" l="1"/>
  <c r="J14" i="24" l="1"/>
  <c r="D14" i="2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사용자</author>
    <author>홍길동</author>
  </authors>
  <commentList>
    <comment ref="G7" authorId="0" shapeId="0" xr:uid="{00000000-0006-0000-0200-000001000000}">
      <text>
        <r>
          <rPr>
            <b/>
            <sz val="9"/>
            <color indexed="81"/>
            <rFont val="돋움"/>
            <family val="3"/>
            <charset val="129"/>
          </rPr>
          <t>산업통상자원부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</t>
        </r>
        <r>
          <rPr>
            <b/>
            <sz val="9"/>
            <color indexed="81"/>
            <rFont val="Tahoma"/>
            <family val="2"/>
          </rPr>
          <t>2024-217</t>
        </r>
        <r>
          <rPr>
            <b/>
            <sz val="9"/>
            <color indexed="81"/>
            <rFont val="돋움"/>
            <family val="3"/>
            <charset val="129"/>
          </rPr>
          <t>호
엔지니어링사업대가의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  <r>
          <rPr>
            <b/>
            <sz val="9"/>
            <color indexed="81"/>
            <rFont val="Tahoma"/>
            <family val="2"/>
          </rPr>
          <t xml:space="preserve">
[</t>
        </r>
        <r>
          <rPr>
            <b/>
            <sz val="9"/>
            <color indexed="81"/>
            <rFont val="돋움"/>
            <family val="3"/>
            <charset val="129"/>
          </rPr>
          <t>별표</t>
        </r>
        <r>
          <rPr>
            <b/>
            <sz val="9"/>
            <color indexed="81"/>
            <rFont val="Tahoma"/>
            <family val="2"/>
          </rPr>
          <t>1]</t>
        </r>
        <r>
          <rPr>
            <b/>
            <sz val="9"/>
            <color indexed="81"/>
            <rFont val="돋움"/>
            <family val="3"/>
            <charset val="129"/>
          </rPr>
          <t>건설부문의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요율
</t>
        </r>
        <r>
          <rPr>
            <b/>
            <sz val="9"/>
            <color indexed="81"/>
            <rFont val="Tahoma"/>
            <family val="2"/>
          </rPr>
          <t>~ 1</t>
        </r>
        <r>
          <rPr>
            <b/>
            <sz val="9"/>
            <color indexed="81"/>
            <rFont val="돋움"/>
            <family val="3"/>
            <charset val="129"/>
          </rPr>
          <t>억원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이하</t>
        </r>
        <r>
          <rPr>
            <b/>
            <sz val="9"/>
            <color indexed="81"/>
            <rFont val="Tahoma"/>
            <family val="2"/>
          </rPr>
          <t>(2.85), 2</t>
        </r>
        <r>
          <rPr>
            <b/>
            <sz val="9"/>
            <color indexed="81"/>
            <rFont val="돋움"/>
            <family val="3"/>
            <charset val="129"/>
          </rPr>
          <t>억원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이하</t>
        </r>
        <r>
          <rPr>
            <b/>
            <sz val="9"/>
            <color indexed="81"/>
            <rFont val="Tahoma"/>
            <family val="2"/>
          </rPr>
          <t>(2.26), 
   3</t>
        </r>
        <r>
          <rPr>
            <b/>
            <sz val="9"/>
            <color indexed="81"/>
            <rFont val="돋움"/>
            <family val="3"/>
            <charset val="129"/>
          </rPr>
          <t>억원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이하</t>
        </r>
        <r>
          <rPr>
            <b/>
            <sz val="9"/>
            <color indexed="81"/>
            <rFont val="Tahoma"/>
            <family val="2"/>
          </rPr>
          <t>(2.06), 5</t>
        </r>
        <r>
          <rPr>
            <b/>
            <sz val="9"/>
            <color indexed="81"/>
            <rFont val="돋움"/>
            <family val="3"/>
            <charset val="129"/>
          </rPr>
          <t>억원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이하</t>
        </r>
        <r>
          <rPr>
            <b/>
            <sz val="9"/>
            <color indexed="81"/>
            <rFont val="Tahoma"/>
            <family val="2"/>
          </rPr>
          <t>(1.89)~</t>
        </r>
      </text>
    </comment>
    <comment ref="S26" authorId="1" shapeId="0" xr:uid="{00000000-0006-0000-0200-000002000000}">
      <text>
        <r>
          <rPr>
            <b/>
            <sz val="11"/>
            <color indexed="10"/>
            <rFont val="굴림"/>
            <family val="3"/>
            <charset val="129"/>
          </rPr>
          <t>보정비율:</t>
        </r>
        <r>
          <rPr>
            <b/>
            <sz val="11"/>
            <color indexed="81"/>
            <rFont val="굴림"/>
            <family val="3"/>
            <charset val="129"/>
          </rPr>
          <t xml:space="preserve">
원칙 : 90~110%</t>
        </r>
      </text>
    </comment>
    <comment ref="R33" authorId="1" shapeId="0" xr:uid="{00000000-0006-0000-0200-000003000000}">
      <text>
        <r>
          <rPr>
            <b/>
            <sz val="11"/>
            <color indexed="12"/>
            <rFont val="굴림"/>
            <family val="3"/>
            <charset val="129"/>
          </rPr>
          <t>산출된감리용역비:</t>
        </r>
        <r>
          <rPr>
            <b/>
            <sz val="11"/>
            <color indexed="81"/>
            <rFont val="굴림"/>
            <family val="3"/>
            <charset val="129"/>
          </rPr>
          <t xml:space="preserve">
자동계산값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Digital NEX</author>
  </authors>
  <commentList>
    <comment ref="D5" authorId="0" shapeId="0" xr:uid="{FD49C1E2-F276-4D7C-B928-54A2756F012C}">
      <text>
        <r>
          <rPr>
            <b/>
            <sz val="12"/>
            <color indexed="81"/>
            <rFont val="돋움"/>
            <family val="3"/>
            <charset val="129"/>
          </rPr>
          <t>엔지니어링 손해배상공제료 
감리부분 요율 수기 입력 자료</t>
        </r>
      </text>
    </comment>
    <comment ref="D8" authorId="0" shapeId="0" xr:uid="{6186B8BC-77DB-441A-BC58-572CAAC359E5}">
      <text>
        <r>
          <rPr>
            <b/>
            <sz val="12"/>
            <color indexed="81"/>
            <rFont val="돋움"/>
            <family val="3"/>
            <charset val="129"/>
          </rPr>
          <t>엔지니어링 손해배상공제료 
감리부분 요율 수기 입력 자료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사용자</author>
  </authors>
  <commentList>
    <comment ref="J4" authorId="0" shapeId="0" xr:uid="{00000000-0006-0000-0300-000001000000}">
      <text>
        <r>
          <rPr>
            <b/>
            <sz val="9"/>
            <color indexed="81"/>
            <rFont val="돋움"/>
            <family val="3"/>
            <charset val="129"/>
          </rPr>
          <t>감리용역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실시계획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참조</t>
        </r>
        <r>
          <rPr>
            <b/>
            <sz val="9"/>
            <color indexed="81"/>
            <rFont val="Tahoma"/>
            <family val="2"/>
          </rPr>
          <t xml:space="preserve">,
</t>
        </r>
        <r>
          <rPr>
            <b/>
            <sz val="9"/>
            <color indexed="81"/>
            <rFont val="돋움"/>
            <family val="3"/>
            <charset val="129"/>
          </rPr>
          <t>엔지니어링사업대가의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</t>
        </r>
        <r>
          <rPr>
            <b/>
            <sz val="9"/>
            <color indexed="81"/>
            <rFont val="Tahoma"/>
            <family val="2"/>
          </rPr>
          <t>3</t>
        </r>
        <r>
          <rPr>
            <b/>
            <sz val="9"/>
            <color indexed="81"/>
            <rFont val="돋움"/>
            <family val="3"/>
            <charset val="129"/>
          </rPr>
          <t>조</t>
        </r>
        <r>
          <rPr>
            <b/>
            <sz val="9"/>
            <color indexed="81"/>
            <rFont val="Tahoma"/>
            <family val="2"/>
          </rPr>
          <t>3</t>
        </r>
        <r>
          <rPr>
            <b/>
            <sz val="9"/>
            <color indexed="81"/>
            <rFont val="돋움"/>
            <family val="3"/>
            <charset val="129"/>
          </rPr>
          <t xml:space="preserve">항
</t>
        </r>
        <r>
          <rPr>
            <sz val="9"/>
            <color indexed="81"/>
            <rFont val="Tahoma"/>
            <family val="2"/>
          </rPr>
          <t>-</t>
        </r>
        <r>
          <rPr>
            <sz val="9"/>
            <color indexed="81"/>
            <rFont val="돋움"/>
            <family val="3"/>
            <charset val="129"/>
          </rPr>
          <t>공사비란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발주청의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공사비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예정금액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자재대포함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용지비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보상비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법률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수속비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부가가치세를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일체의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말함
</t>
        </r>
      </text>
    </comment>
  </commentList>
</comments>
</file>

<file path=xl/sharedStrings.xml><?xml version="1.0" encoding="utf-8"?>
<sst xmlns="http://schemas.openxmlformats.org/spreadsheetml/2006/main" count="148" uniqueCount="100">
  <si>
    <t xml:space="preserve"> ■  추정총공사비 :</t>
    <phoneticPr fontId="2" type="noConversion"/>
  </si>
  <si>
    <t>원</t>
    <phoneticPr fontId="2" type="noConversion"/>
  </si>
  <si>
    <t>- 산출식 : 공사비가 중간에 있을때 요율은 직선보간법에 의거 산출(제12조)</t>
    <phoneticPr fontId="2" type="noConversion"/>
  </si>
  <si>
    <t>Y</t>
    <phoneticPr fontId="2" type="noConversion"/>
  </si>
  <si>
    <t>=</t>
    <phoneticPr fontId="2" type="noConversion"/>
  </si>
  <si>
    <t>-</t>
    <phoneticPr fontId="2" type="noConversion"/>
  </si>
  <si>
    <t>(</t>
    <phoneticPr fontId="2" type="noConversion"/>
  </si>
  <si>
    <t>X</t>
    <phoneticPr fontId="2" type="noConversion"/>
  </si>
  <si>
    <t>)  (</t>
    <phoneticPr fontId="2" type="noConversion"/>
  </si>
  <si>
    <t>)</t>
    <phoneticPr fontId="2" type="noConversion"/>
  </si>
  <si>
    <t>(당해공사금액)</t>
    <phoneticPr fontId="2" type="noConversion"/>
  </si>
  <si>
    <t>(당해공사요율)</t>
    <phoneticPr fontId="2" type="noConversion"/>
  </si>
  <si>
    <t>(큰금액)</t>
    <phoneticPr fontId="2" type="noConversion"/>
  </si>
  <si>
    <t>(작은금액요율)</t>
    <phoneticPr fontId="2" type="noConversion"/>
  </si>
  <si>
    <t>(작은금액)</t>
    <phoneticPr fontId="2" type="noConversion"/>
  </si>
  <si>
    <t>(큰금액요율)</t>
    <phoneticPr fontId="2" type="noConversion"/>
  </si>
  <si>
    <t>x</t>
    <phoneticPr fontId="2" type="noConversion"/>
  </si>
  <si>
    <t>%</t>
    <phoneticPr fontId="2" type="noConversion"/>
  </si>
  <si>
    <t>∴</t>
  </si>
  <si>
    <t>%를 적용함.</t>
    <phoneticPr fontId="2" type="noConversion"/>
  </si>
  <si>
    <t xml:space="preserve">  -</t>
    <phoneticPr fontId="2" type="noConversion"/>
  </si>
  <si>
    <t>×</t>
    <phoneticPr fontId="2" type="noConversion"/>
  </si>
  <si>
    <t>% =</t>
    <phoneticPr fontId="2" type="noConversion"/>
  </si>
  <si>
    <t xml:space="preserve">) </t>
    <phoneticPr fontId="2" type="noConversion"/>
  </si>
  <si>
    <t xml:space="preserve">▣ 사 업 비  : </t>
    <phoneticPr fontId="2" type="noConversion"/>
  </si>
  <si>
    <t>경기도산림환경연구소</t>
    <phoneticPr fontId="2" type="noConversion"/>
  </si>
  <si>
    <t>(단위 : 원)</t>
    <phoneticPr fontId="2" type="noConversion"/>
  </si>
  <si>
    <t>주 요 용 역 내 역</t>
    <phoneticPr fontId="2" type="noConversion"/>
  </si>
  <si>
    <t>용  역  금  액</t>
    <phoneticPr fontId="2" type="noConversion"/>
  </si>
  <si>
    <t>비    고</t>
    <phoneticPr fontId="2" type="noConversion"/>
  </si>
  <si>
    <t>합    계</t>
    <phoneticPr fontId="2" type="noConversion"/>
  </si>
  <si>
    <t>건설부분</t>
    <phoneticPr fontId="2" type="noConversion"/>
  </si>
  <si>
    <t>건축부분</t>
    <phoneticPr fontId="2" type="noConversion"/>
  </si>
  <si>
    <t>부가가치세</t>
    <phoneticPr fontId="2" type="noConversion"/>
  </si>
  <si>
    <t xml:space="preserve"> 순설계비의10%</t>
    <phoneticPr fontId="2" type="noConversion"/>
  </si>
  <si>
    <t>손해배상(공제)료</t>
    <phoneticPr fontId="2" type="noConversion"/>
  </si>
  <si>
    <t>감리용역비</t>
    <phoneticPr fontId="2" type="noConversion"/>
  </si>
  <si>
    <t>합      계</t>
    <phoneticPr fontId="2" type="noConversion"/>
  </si>
  <si>
    <t>감리비</t>
    <phoneticPr fontId="2" type="noConversion"/>
  </si>
  <si>
    <t>×</t>
  </si>
  <si>
    <t>원</t>
    <phoneticPr fontId="2" type="noConversion"/>
  </si>
  <si>
    <t>□ 손해배상(공제)료</t>
    <phoneticPr fontId="2" type="noConversion"/>
  </si>
  <si>
    <t xml:space="preserve">▣ 사 업 량  : </t>
    <phoneticPr fontId="2" type="noConversion"/>
  </si>
  <si>
    <t xml:space="preserve">▣ 대 상 지  : </t>
    <phoneticPr fontId="2" type="noConversion"/>
  </si>
  <si>
    <t xml:space="preserve"> ◎ 건설부문요율 적용</t>
    <phoneticPr fontId="2" type="noConversion"/>
  </si>
  <si>
    <t>구   분</t>
    <phoneticPr fontId="2" type="noConversion"/>
  </si>
  <si>
    <t>합  계</t>
    <phoneticPr fontId="2" type="noConversion"/>
  </si>
  <si>
    <t>Y1</t>
    <phoneticPr fontId="2" type="noConversion"/>
  </si>
  <si>
    <t>X2</t>
    <phoneticPr fontId="2" type="noConversion"/>
  </si>
  <si>
    <t>Y2</t>
    <phoneticPr fontId="2" type="noConversion"/>
  </si>
  <si>
    <t>X1</t>
    <phoneticPr fontId="2" type="noConversion"/>
  </si>
  <si>
    <r>
      <t>2. 보정 :</t>
    </r>
    <r>
      <rPr>
        <sz val="12"/>
        <rFont val="굴림체"/>
        <family val="3"/>
        <charset val="129"/>
      </rPr>
      <t xml:space="preserve"> 업무 특성에 따른 난이도를 감안하여 상기 감리비의</t>
    </r>
    <phoneticPr fontId="2" type="noConversion"/>
  </si>
  <si>
    <r>
      <t>3. 산출소계 :</t>
    </r>
    <r>
      <rPr>
        <sz val="12"/>
        <rFont val="굴림체"/>
        <family val="3"/>
        <charset val="129"/>
      </rPr>
      <t xml:space="preserve">  </t>
    </r>
    <phoneticPr fontId="2" type="noConversion"/>
  </si>
  <si>
    <t xml:space="preserve"> ■  공사감리 요율 산출</t>
    <phoneticPr fontId="2" type="noConversion"/>
  </si>
  <si>
    <t>억원 이하</t>
    <phoneticPr fontId="2" type="noConversion"/>
  </si>
  <si>
    <t>억원 이하</t>
    <phoneticPr fontId="2" type="noConversion"/>
  </si>
  <si>
    <t>5천만원 이하</t>
  </si>
  <si>
    <t>1억원 이하</t>
  </si>
  <si>
    <t>2억원 이하</t>
  </si>
  <si>
    <t>3억원 이하</t>
  </si>
  <si>
    <t>5억원 이하</t>
  </si>
  <si>
    <t>10억원 이하</t>
  </si>
  <si>
    <t>20억원 이하</t>
    <phoneticPr fontId="2" type="noConversion"/>
  </si>
  <si>
    <t>30억원 이하</t>
    <phoneticPr fontId="2" type="noConversion"/>
  </si>
  <si>
    <t>공구명</t>
    <phoneticPr fontId="2" type="noConversion"/>
  </si>
  <si>
    <t>시군</t>
    <phoneticPr fontId="2" type="noConversion"/>
  </si>
  <si>
    <t>읍면</t>
    <phoneticPr fontId="2" type="noConversion"/>
  </si>
  <si>
    <t>리동</t>
    <phoneticPr fontId="2" type="noConversion"/>
  </si>
  <si>
    <t>지번</t>
    <phoneticPr fontId="2" type="noConversion"/>
  </si>
  <si>
    <t>사업량</t>
    <phoneticPr fontId="2" type="noConversion"/>
  </si>
  <si>
    <t>비고</t>
    <phoneticPr fontId="2" type="noConversion"/>
  </si>
  <si>
    <t>계</t>
    <phoneticPr fontId="2" type="noConversion"/>
  </si>
  <si>
    <t>개소수</t>
    <phoneticPr fontId="2" type="noConversion"/>
  </si>
  <si>
    <t>공사비</t>
    <phoneticPr fontId="2" type="noConversion"/>
  </si>
  <si>
    <t>계류</t>
    <phoneticPr fontId="2" type="noConversion"/>
  </si>
  <si>
    <t>□ 대상지 내역</t>
    <phoneticPr fontId="2" type="noConversion"/>
  </si>
  <si>
    <t>(산업통상자원부 고시 제2024-217호, 20241231)</t>
    <phoneticPr fontId="2" type="noConversion"/>
  </si>
  <si>
    <t>&lt;별표1&gt;</t>
    <phoneticPr fontId="2" type="noConversion"/>
  </si>
  <si>
    <t>(엔지니어링손해배상공제 의무가입제도 안내서, 엔지니어링공제)</t>
    <phoneticPr fontId="2" type="noConversion"/>
  </si>
  <si>
    <t>□ 엔지니어링 손해배상료 산출 내역</t>
    <phoneticPr fontId="2" type="noConversion"/>
  </si>
  <si>
    <t>참고) 엔지니어링손해배상공제</t>
    <phoneticPr fontId="2" type="noConversion"/>
  </si>
  <si>
    <t>참고) 엔지니어링사업대가의 기준</t>
    <phoneticPr fontId="2" type="noConversion"/>
  </si>
  <si>
    <t>① 1단계 공제</t>
    <phoneticPr fontId="2" type="noConversion"/>
  </si>
  <si>
    <t>② 2단계 공제</t>
    <phoneticPr fontId="2" type="noConversion"/>
  </si>
  <si>
    <t>① + ② =</t>
    <phoneticPr fontId="2" type="noConversion"/>
  </si>
  <si>
    <t>(천원미만 절사)</t>
    <phoneticPr fontId="2" type="noConversion"/>
  </si>
  <si>
    <t>※ 엔지니어링 손해배상공제 요율표 농림부문 적용, 시공감리는 요율의 80% 적용</t>
    <phoneticPr fontId="2" type="noConversion"/>
  </si>
  <si>
    <t xml:space="preserve"> 엔지니어링공제조합
 농림부문 (5억원 이하)기본 요율(0.833%) × 80% 적용 </t>
    <phoneticPr fontId="2" type="noConversion"/>
  </si>
  <si>
    <t>사방댐</t>
    <phoneticPr fontId="2" type="noConversion"/>
  </si>
  <si>
    <t>산지</t>
    <phoneticPr fontId="2" type="noConversion"/>
  </si>
  <si>
    <t>2026년도</t>
    <phoneticPr fontId="2" type="noConversion"/>
  </si>
  <si>
    <t>가평군</t>
    <phoneticPr fontId="2" type="noConversion"/>
  </si>
  <si>
    <t>북면</t>
    <phoneticPr fontId="2" type="noConversion"/>
  </si>
  <si>
    <t>2026년 도유림 산림유역관리사업(가평 제령리) 시공감리용역</t>
    <phoneticPr fontId="2" type="noConversion"/>
  </si>
  <si>
    <t>경기도 가평군 북면 제령리 산192(대원사 인근)</t>
    <phoneticPr fontId="2" type="noConversion"/>
  </si>
  <si>
    <t>제령리</t>
    <phoneticPr fontId="2" type="noConversion"/>
  </si>
  <si>
    <t>산192</t>
    <phoneticPr fontId="2" type="noConversion"/>
  </si>
  <si>
    <t>준설2개소
포함</t>
    <phoneticPr fontId="2" type="noConversion"/>
  </si>
  <si>
    <t>산림유역
관리사업</t>
    <phoneticPr fontId="2" type="noConversion"/>
  </si>
  <si>
    <t>(준설2개소 포함)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</si>
</sst>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2">
    <numFmt numFmtId="42" formatCode="_-&quot;₩&quot;* #,##0_-;\-&quot;₩&quot;* #,##0_-;_-&quot;₩&quot;* &quot;-&quot;_-;_-@_-"/>
    <numFmt numFmtId="41" formatCode="_-* #,##0_-;\-* #,##0_-;_-* &quot;-&quot;_-;_-@_-"/>
    <numFmt numFmtId="176" formatCode="0.00_ "/>
    <numFmt numFmtId="177" formatCode="&quot;₩&quot;#,##0"/>
    <numFmt numFmtId="178" formatCode="#,##0.00\ \ "/>
    <numFmt numFmtId="179" formatCode="#,##0.0###"/>
    <numFmt numFmtId="180" formatCode="_ * #,##0_ ;_ * \-#,##0_ ;_ * &quot;-&quot;_ ;_ @_ "/>
    <numFmt numFmtId="181" formatCode="_ * #,##0.00_ ;_ * \-#,##0.00_ ;_ * &quot;-&quot;??_ ;_ @_ "/>
    <numFmt numFmtId="182" formatCode="0.0"/>
    <numFmt numFmtId="183" formatCode="_(&quot;$&quot;* #,##0_);_(&quot;$&quot;* \(#,##0\);_(&quot;$&quot;* &quot;-&quot;_);_(@_)"/>
    <numFmt numFmtId="184" formatCode="_(&quot;$&quot;* #,##0.00_);_(&quot;$&quot;* \(#,##0.00\);_(&quot;$&quot;* &quot;-&quot;??_);_(@_)"/>
    <numFmt numFmtId="185" formatCode="#,##0;[Red]&quot;-&quot;#,##0"/>
    <numFmt numFmtId="186" formatCode="#,##0.00;[Red]&quot;-&quot;#,##0.00"/>
    <numFmt numFmtId="187" formatCode="0.000%"/>
    <numFmt numFmtId="188" formatCode="_-* #,###&quot;원&quot;"/>
    <numFmt numFmtId="189" formatCode="_-* #,##0_-;\-* #,##0_-;_-* &quot;-&quot;??_-;_-@_-"/>
    <numFmt numFmtId="190" formatCode="_-* #,##0.00_-;\-* #,##0.00_-;_-* &quot;-&quot;_-;_-@_-"/>
    <numFmt numFmtId="191" formatCode="0.00&quot;km&quot;\,"/>
    <numFmt numFmtId="192" formatCode="0.00&quot;ha&quot;"/>
    <numFmt numFmtId="193" formatCode="#,##0_);[Red]\(#,##0\)"/>
    <numFmt numFmtId="194" formatCode="#&quot;개소&quot;\,"/>
    <numFmt numFmtId="195" formatCode="_-* #,##0.0_-;\-* #,##0.0_-;_-* &quot;-&quot;_-;_-@_-"/>
  </numFmts>
  <fonts count="4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b/>
      <sz val="11"/>
      <color indexed="12"/>
      <name val="굴림"/>
      <family val="3"/>
      <charset val="129"/>
    </font>
    <font>
      <b/>
      <sz val="11"/>
      <color indexed="81"/>
      <name val="굴림"/>
      <family val="3"/>
      <charset val="129"/>
    </font>
    <font>
      <b/>
      <sz val="11"/>
      <color indexed="10"/>
      <name val="굴림"/>
      <family val="3"/>
      <charset val="129"/>
    </font>
    <font>
      <sz val="11"/>
      <name val="굴림"/>
      <family val="3"/>
      <charset val="129"/>
    </font>
    <font>
      <b/>
      <sz val="16"/>
      <name val="굴림"/>
      <family val="3"/>
      <charset val="129"/>
    </font>
    <font>
      <b/>
      <sz val="20"/>
      <name val="굴림"/>
      <family val="3"/>
      <charset val="129"/>
    </font>
    <font>
      <sz val="12"/>
      <name val="명조"/>
      <family val="3"/>
      <charset val="129"/>
    </font>
    <font>
      <sz val="10"/>
      <name val="Arial"/>
      <family val="2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6"/>
      <name val="굴림"/>
      <family val="3"/>
      <charset val="129"/>
    </font>
    <font>
      <b/>
      <sz val="24"/>
      <name val="굴림"/>
      <family val="3"/>
      <charset val="129"/>
    </font>
    <font>
      <u/>
      <sz val="16"/>
      <name val="굴림"/>
      <family val="3"/>
      <charset val="129"/>
    </font>
    <font>
      <sz val="14"/>
      <name val="돋움"/>
      <family val="3"/>
      <charset val="129"/>
    </font>
    <font>
      <b/>
      <sz val="16"/>
      <name val="돋움"/>
      <family val="3"/>
      <charset val="129"/>
    </font>
    <font>
      <sz val="16"/>
      <name val="돋움"/>
      <family val="3"/>
      <charset val="129"/>
    </font>
    <font>
      <sz val="10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8"/>
      <name val="돋움"/>
      <family val="3"/>
      <charset val="129"/>
    </font>
    <font>
      <sz val="12"/>
      <name val="굴림체"/>
      <family val="3"/>
      <charset val="129"/>
    </font>
    <font>
      <b/>
      <u val="singleAccounting"/>
      <sz val="16"/>
      <name val="굴림"/>
      <family val="3"/>
      <charset val="129"/>
    </font>
    <font>
      <b/>
      <sz val="12"/>
      <color rgb="FF0033CC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4"/>
      <name val="굴림"/>
      <family val="3"/>
      <charset val="129"/>
    </font>
    <font>
      <b/>
      <sz val="14"/>
      <color theme="1"/>
      <name val="굴림"/>
      <family val="3"/>
      <charset val="129"/>
    </font>
    <font>
      <sz val="12"/>
      <name val="굴림"/>
      <family val="3"/>
      <charset val="129"/>
    </font>
    <font>
      <sz val="20"/>
      <name val="HY헤드라인M"/>
      <family val="1"/>
      <charset val="129"/>
    </font>
    <font>
      <sz val="15"/>
      <name val="HY견고딕"/>
      <family val="1"/>
      <charset val="129"/>
    </font>
    <font>
      <sz val="15"/>
      <name val="돋움"/>
      <family val="3"/>
      <charset val="129"/>
    </font>
    <font>
      <sz val="13"/>
      <name val="돋움"/>
      <family val="3"/>
      <charset val="129"/>
    </font>
    <font>
      <b/>
      <sz val="13"/>
      <name val="돋움"/>
      <family val="3"/>
      <charset val="129"/>
    </font>
    <font>
      <b/>
      <sz val="24"/>
      <color indexed="12"/>
      <name val="HY헤드라인M"/>
      <family val="1"/>
      <charset val="129"/>
    </font>
    <font>
      <b/>
      <sz val="12"/>
      <color indexed="81"/>
      <name val="돋움"/>
      <family val="3"/>
      <charset val="129"/>
    </font>
    <font>
      <sz val="9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85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0" fontId="1" fillId="0" borderId="0"/>
    <xf numFmtId="0" fontId="1" fillId="0" borderId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183" fontId="11" fillId="0" borderId="0" applyFont="0" applyFill="0" applyBorder="0" applyAlignment="0" applyProtection="0"/>
    <xf numFmtId="184" fontId="11" fillId="0" borderId="0" applyFont="0" applyFill="0" applyBorder="0" applyAlignment="0" applyProtection="0"/>
    <xf numFmtId="0" fontId="11" fillId="0" borderId="0"/>
  </cellStyleXfs>
  <cellXfs count="239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7" fillId="0" borderId="0" xfId="4" applyFont="1" applyAlignment="1">
      <alignment vertical="center"/>
    </xf>
    <xf numFmtId="0" fontId="9" fillId="0" borderId="0" xfId="4" applyFont="1" applyBorder="1" applyAlignment="1">
      <alignment vertical="center"/>
    </xf>
    <xf numFmtId="0" fontId="7" fillId="0" borderId="0" xfId="4" applyFont="1" applyBorder="1" applyAlignment="1">
      <alignment vertical="center"/>
    </xf>
    <xf numFmtId="0" fontId="15" fillId="0" borderId="0" xfId="4" applyFont="1" applyAlignment="1">
      <alignment vertical="center"/>
    </xf>
    <xf numFmtId="0" fontId="14" fillId="0" borderId="0" xfId="4" applyFont="1" applyBorder="1" applyAlignment="1">
      <alignment vertical="center"/>
    </xf>
    <xf numFmtId="0" fontId="14" fillId="0" borderId="0" xfId="4" applyFont="1" applyAlignment="1">
      <alignment vertical="center"/>
    </xf>
    <xf numFmtId="0" fontId="8" fillId="0" borderId="0" xfId="4" applyFont="1" applyBorder="1" applyAlignment="1">
      <alignment vertical="center"/>
    </xf>
    <xf numFmtId="0" fontId="16" fillId="0" borderId="0" xfId="4" applyFont="1" applyBorder="1" applyAlignment="1">
      <alignment vertical="center"/>
    </xf>
    <xf numFmtId="182" fontId="16" fillId="0" borderId="0" xfId="4" applyNumberFormat="1" applyFont="1" applyBorder="1" applyAlignment="1">
      <alignment vertical="center"/>
    </xf>
    <xf numFmtId="0" fontId="14" fillId="0" borderId="0" xfId="4" applyFont="1" applyBorder="1" applyAlignment="1">
      <alignment horizontal="right" vertical="center"/>
    </xf>
    <xf numFmtId="0" fontId="8" fillId="0" borderId="0" xfId="4" applyFont="1" applyAlignment="1">
      <alignment vertical="center"/>
    </xf>
    <xf numFmtId="0" fontId="12" fillId="0" borderId="0" xfId="4" applyFont="1" applyAlignment="1">
      <alignment vertical="center"/>
    </xf>
    <xf numFmtId="0" fontId="1" fillId="0" borderId="0" xfId="4" applyAlignment="1">
      <alignment vertical="center"/>
    </xf>
    <xf numFmtId="0" fontId="17" fillId="0" borderId="0" xfId="4" applyFont="1" applyAlignment="1">
      <alignment horizontal="right" vertical="center"/>
    </xf>
    <xf numFmtId="0" fontId="18" fillId="0" borderId="0" xfId="4" applyFont="1" applyAlignment="1">
      <alignment vertical="center"/>
    </xf>
    <xf numFmtId="0" fontId="19" fillId="0" borderId="0" xfId="4" applyFont="1" applyAlignment="1">
      <alignment vertical="center"/>
    </xf>
    <xf numFmtId="41" fontId="19" fillId="0" borderId="1" xfId="1" applyFont="1" applyBorder="1" applyAlignment="1">
      <alignment horizontal="center" vertical="center"/>
    </xf>
    <xf numFmtId="0" fontId="20" fillId="0" borderId="2" xfId="4" applyFont="1" applyBorder="1" applyAlignment="1">
      <alignment horizontal="left" vertical="center" wrapText="1"/>
    </xf>
    <xf numFmtId="0" fontId="19" fillId="0" borderId="0" xfId="4" applyFont="1"/>
    <xf numFmtId="0" fontId="1" fillId="0" borderId="0" xfId="4"/>
    <xf numFmtId="0" fontId="17" fillId="0" borderId="0" xfId="4" applyFont="1"/>
    <xf numFmtId="0" fontId="3" fillId="0" borderId="0" xfId="0" applyFont="1">
      <alignment vertical="center"/>
    </xf>
    <xf numFmtId="0" fontId="21" fillId="0" borderId="0" xfId="5" applyFont="1" applyAlignment="1">
      <alignment vertical="center"/>
    </xf>
    <xf numFmtId="0" fontId="21" fillId="0" borderId="0" xfId="5" applyFont="1" applyBorder="1" applyAlignment="1">
      <alignment vertical="center"/>
    </xf>
    <xf numFmtId="0" fontId="22" fillId="0" borderId="0" xfId="5" applyFont="1" applyFill="1" applyAlignment="1">
      <alignment vertical="center"/>
    </xf>
    <xf numFmtId="0" fontId="21" fillId="0" borderId="0" xfId="5" applyFont="1" applyFill="1" applyAlignment="1">
      <alignment vertical="center"/>
    </xf>
    <xf numFmtId="0" fontId="22" fillId="0" borderId="0" xfId="5" applyFont="1" applyAlignment="1">
      <alignment vertical="center"/>
    </xf>
    <xf numFmtId="3" fontId="22" fillId="0" borderId="0" xfId="5" applyNumberFormat="1" applyFont="1" applyFill="1" applyAlignment="1">
      <alignment vertical="center"/>
    </xf>
    <xf numFmtId="3" fontId="21" fillId="0" borderId="0" xfId="5" applyNumberFormat="1" applyFont="1" applyFill="1" applyAlignment="1">
      <alignment vertical="center"/>
    </xf>
    <xf numFmtId="0" fontId="21" fillId="0" borderId="0" xfId="5" applyFont="1" applyAlignment="1">
      <alignment horizontal="right" vertical="center"/>
    </xf>
    <xf numFmtId="0" fontId="21" fillId="0" borderId="0" xfId="5" applyFont="1" applyBorder="1" applyAlignment="1">
      <alignment horizontal="center" vertical="center"/>
    </xf>
    <xf numFmtId="0" fontId="21" fillId="0" borderId="0" xfId="5" quotePrefix="1" applyFont="1" applyAlignment="1">
      <alignment vertical="center"/>
    </xf>
    <xf numFmtId="0" fontId="21" fillId="0" borderId="0" xfId="5" applyFont="1" applyAlignment="1">
      <alignment horizontal="center" vertical="center"/>
    </xf>
    <xf numFmtId="0" fontId="21" fillId="0" borderId="11" xfId="5" applyFont="1" applyBorder="1" applyAlignment="1">
      <alignment horizontal="center" vertical="center"/>
    </xf>
    <xf numFmtId="4" fontId="21" fillId="0" borderId="11" xfId="5" applyNumberFormat="1" applyFont="1" applyBorder="1" applyAlignment="1">
      <alignment horizontal="center" vertical="center"/>
    </xf>
    <xf numFmtId="3" fontId="21" fillId="0" borderId="0" xfId="5" applyNumberFormat="1" applyFont="1" applyBorder="1" applyAlignment="1">
      <alignment horizontal="center" vertical="center"/>
    </xf>
    <xf numFmtId="178" fontId="21" fillId="0" borderId="0" xfId="5" applyNumberFormat="1" applyFont="1" applyBorder="1" applyAlignment="1">
      <alignment horizontal="center" vertical="center"/>
    </xf>
    <xf numFmtId="4" fontId="21" fillId="0" borderId="0" xfId="5" applyNumberFormat="1" applyFont="1" applyBorder="1" applyAlignment="1">
      <alignment horizontal="center" vertical="center"/>
    </xf>
    <xf numFmtId="0" fontId="24" fillId="0" borderId="0" xfId="0" applyFont="1">
      <alignment vertical="center"/>
    </xf>
    <xf numFmtId="0" fontId="24" fillId="0" borderId="0" xfId="0" applyFont="1" applyAlignment="1">
      <alignment vertical="center"/>
    </xf>
    <xf numFmtId="3" fontId="24" fillId="0" borderId="0" xfId="0" applyNumberFormat="1" applyFont="1" applyAlignment="1">
      <alignment vertical="center"/>
    </xf>
    <xf numFmtId="0" fontId="24" fillId="0" borderId="0" xfId="0" applyFont="1" applyAlignment="1">
      <alignment horizontal="center" vertical="center"/>
    </xf>
    <xf numFmtId="3" fontId="3" fillId="0" borderId="0" xfId="0" applyNumberFormat="1" applyFont="1" applyAlignment="1">
      <alignment vertical="center"/>
    </xf>
    <xf numFmtId="0" fontId="24" fillId="0" borderId="0" xfId="0" applyFont="1" applyAlignment="1">
      <alignment horizontal="right" vertical="center"/>
    </xf>
    <xf numFmtId="3" fontId="24" fillId="0" borderId="0" xfId="0" applyNumberFormat="1" applyFont="1" applyAlignment="1">
      <alignment horizontal="center" vertical="center"/>
    </xf>
    <xf numFmtId="3" fontId="24" fillId="0" borderId="0" xfId="0" applyNumberFormat="1" applyFont="1" applyAlignment="1">
      <alignment horizontal="centerContinuous" vertical="center"/>
    </xf>
    <xf numFmtId="177" fontId="24" fillId="0" borderId="0" xfId="0" applyNumberFormat="1" applyFont="1" applyAlignment="1">
      <alignment vertical="center"/>
    </xf>
    <xf numFmtId="0" fontId="21" fillId="0" borderId="0" xfId="5" applyFont="1" applyAlignment="1">
      <alignment horizontal="centerContinuous" vertical="center"/>
    </xf>
    <xf numFmtId="0" fontId="8" fillId="0" borderId="0" xfId="4" applyFont="1" applyBorder="1" applyAlignment="1">
      <alignment horizontal="distributed" vertical="center"/>
    </xf>
    <xf numFmtId="0" fontId="8" fillId="0" borderId="0" xfId="4" applyFont="1" applyBorder="1" applyAlignment="1">
      <alignment horizontal="right" vertical="center"/>
    </xf>
    <xf numFmtId="0" fontId="8" fillId="0" borderId="0" xfId="4" applyFont="1" applyBorder="1" applyAlignment="1">
      <alignment horizontal="center" vertical="center"/>
    </xf>
    <xf numFmtId="42" fontId="25" fillId="0" borderId="0" xfId="4" applyNumberFormat="1" applyFont="1" applyBorder="1" applyAlignment="1">
      <alignment horizontal="center" vertical="center"/>
    </xf>
    <xf numFmtId="3" fontId="24" fillId="0" borderId="0" xfId="0" applyNumberFormat="1" applyFont="1" applyAlignment="1">
      <alignment horizontal="centerContinuous" vertical="top"/>
    </xf>
    <xf numFmtId="3" fontId="21" fillId="0" borderId="0" xfId="5" applyNumberFormat="1" applyFont="1" applyBorder="1" applyAlignment="1">
      <alignment vertical="center"/>
    </xf>
    <xf numFmtId="0" fontId="21" fillId="0" borderId="0" xfId="5" applyFont="1" applyBorder="1" applyAlignment="1">
      <alignment vertical="center"/>
    </xf>
    <xf numFmtId="0" fontId="21" fillId="4" borderId="6" xfId="5" applyFont="1" applyFill="1" applyBorder="1" applyAlignment="1">
      <alignment vertical="center"/>
    </xf>
    <xf numFmtId="41" fontId="19" fillId="0" borderId="1" xfId="1" applyFont="1" applyFill="1" applyBorder="1" applyAlignment="1">
      <alignment horizontal="center" vertical="center"/>
    </xf>
    <xf numFmtId="0" fontId="21" fillId="0" borderId="2" xfId="4" applyFont="1" applyBorder="1" applyAlignment="1">
      <alignment horizontal="center" vertical="center" wrapText="1" shrinkToFit="1"/>
    </xf>
    <xf numFmtId="41" fontId="19" fillId="0" borderId="3" xfId="1" applyFont="1" applyBorder="1" applyAlignment="1">
      <alignment horizontal="center" vertical="center"/>
    </xf>
    <xf numFmtId="0" fontId="1" fillId="0" borderId="8" xfId="4" applyFont="1" applyBorder="1" applyAlignment="1">
      <alignment horizontal="center" vertical="center" wrapText="1"/>
    </xf>
    <xf numFmtId="0" fontId="18" fillId="0" borderId="1" xfId="4" applyFont="1" applyBorder="1" applyAlignment="1">
      <alignment horizontal="center" vertical="center"/>
    </xf>
    <xf numFmtId="41" fontId="18" fillId="0" borderId="1" xfId="4" applyNumberFormat="1" applyFont="1" applyBorder="1" applyAlignment="1">
      <alignment horizontal="center" vertical="center"/>
    </xf>
    <xf numFmtId="0" fontId="23" fillId="0" borderId="2" xfId="4" applyFont="1" applyBorder="1" applyAlignment="1">
      <alignment horizontal="left" vertical="center" wrapText="1"/>
    </xf>
    <xf numFmtId="0" fontId="14" fillId="5" borderId="0" xfId="4" applyFont="1" applyFill="1" applyAlignment="1">
      <alignment horizontal="center" vertical="center"/>
    </xf>
    <xf numFmtId="190" fontId="14" fillId="5" borderId="0" xfId="1" applyNumberFormat="1" applyFont="1" applyFill="1" applyAlignment="1">
      <alignment horizontal="center" vertical="center"/>
    </xf>
    <xf numFmtId="0" fontId="8" fillId="5" borderId="0" xfId="4" applyFont="1" applyFill="1" applyAlignment="1">
      <alignment horizontal="center" vertical="center"/>
    </xf>
    <xf numFmtId="190" fontId="8" fillId="5" borderId="0" xfId="1" applyNumberFormat="1" applyFont="1" applyFill="1" applyAlignment="1">
      <alignment horizontal="center" vertical="center"/>
    </xf>
    <xf numFmtId="41" fontId="21" fillId="0" borderId="0" xfId="1" applyFont="1" applyBorder="1" applyAlignment="1">
      <alignment vertical="center"/>
    </xf>
    <xf numFmtId="0" fontId="21" fillId="0" borderId="0" xfId="5" applyFont="1" applyBorder="1" applyAlignment="1">
      <alignment horizontal="center" vertical="center"/>
    </xf>
    <xf numFmtId="0" fontId="21" fillId="0" borderId="0" xfId="5" applyFont="1" applyAlignment="1">
      <alignment vertical="center"/>
    </xf>
    <xf numFmtId="3" fontId="21" fillId="0" borderId="0" xfId="5" applyNumberFormat="1" applyFont="1" applyBorder="1" applyAlignment="1">
      <alignment horizontal="center" vertical="center"/>
    </xf>
    <xf numFmtId="0" fontId="12" fillId="0" borderId="0" xfId="4" applyFont="1" applyBorder="1" applyAlignment="1">
      <alignment vertical="center"/>
    </xf>
    <xf numFmtId="0" fontId="31" fillId="0" borderId="0" xfId="4" applyFont="1" applyBorder="1" applyAlignment="1">
      <alignment vertical="center"/>
    </xf>
    <xf numFmtId="0" fontId="31" fillId="0" borderId="0" xfId="4" applyFont="1" applyBorder="1" applyAlignment="1">
      <alignment horizontal="left" vertical="center"/>
    </xf>
    <xf numFmtId="0" fontId="0" fillId="0" borderId="0" xfId="0" applyAlignment="1">
      <alignment horizontal="right" vertical="center"/>
    </xf>
    <xf numFmtId="0" fontId="33" fillId="0" borderId="0" xfId="4" applyFont="1" applyBorder="1" applyAlignment="1">
      <alignment vertical="center"/>
    </xf>
    <xf numFmtId="190" fontId="21" fillId="0" borderId="0" xfId="1" applyNumberFormat="1" applyFont="1" applyBorder="1" applyAlignment="1">
      <alignment vertical="center"/>
    </xf>
    <xf numFmtId="189" fontId="22" fillId="0" borderId="0" xfId="1" applyNumberFormat="1" applyFont="1" applyBorder="1" applyAlignment="1">
      <alignment vertical="center"/>
    </xf>
    <xf numFmtId="41" fontId="22" fillId="0" borderId="0" xfId="1" applyFont="1" applyBorder="1" applyAlignment="1">
      <alignment vertical="center"/>
    </xf>
    <xf numFmtId="190" fontId="22" fillId="0" borderId="0" xfId="1" applyNumberFormat="1" applyFont="1" applyBorder="1" applyAlignment="1">
      <alignment vertical="center"/>
    </xf>
    <xf numFmtId="0" fontId="12" fillId="0" borderId="0" xfId="4" applyFont="1" applyBorder="1" applyAlignment="1">
      <alignment horizontal="left" vertical="center"/>
    </xf>
    <xf numFmtId="0" fontId="12" fillId="0" borderId="0" xfId="4" applyFont="1" applyBorder="1" applyAlignment="1">
      <alignment horizontal="center" vertical="center"/>
    </xf>
    <xf numFmtId="0" fontId="34" fillId="0" borderId="0" xfId="0" applyFont="1" applyAlignment="1">
      <alignment horizontal="centerContinuous" vertical="center"/>
    </xf>
    <xf numFmtId="0" fontId="34" fillId="0" borderId="0" xfId="0" applyFont="1">
      <alignment vertical="center"/>
    </xf>
    <xf numFmtId="0" fontId="17" fillId="0" borderId="0" xfId="0" applyFont="1">
      <alignment vertical="center"/>
    </xf>
    <xf numFmtId="0" fontId="35" fillId="0" borderId="0" xfId="0" applyFont="1">
      <alignment vertical="center"/>
    </xf>
    <xf numFmtId="0" fontId="36" fillId="0" borderId="0" xfId="0" applyFont="1">
      <alignment vertical="center"/>
    </xf>
    <xf numFmtId="0" fontId="36" fillId="0" borderId="0" xfId="0" applyFont="1" applyAlignment="1">
      <alignment horizontal="right" vertical="center"/>
    </xf>
    <xf numFmtId="0" fontId="37" fillId="0" borderId="0" xfId="0" applyFont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0" fontId="38" fillId="6" borderId="1" xfId="0" applyFont="1" applyFill="1" applyBorder="1" applyAlignment="1">
      <alignment horizontal="center" vertical="center"/>
    </xf>
    <xf numFmtId="2" fontId="38" fillId="6" borderId="1" xfId="0" applyNumberFormat="1" applyFont="1" applyFill="1" applyBorder="1" applyAlignment="1">
      <alignment horizontal="center" vertical="center"/>
    </xf>
    <xf numFmtId="2" fontId="37" fillId="0" borderId="1" xfId="0" applyNumberFormat="1" applyFont="1" applyBorder="1" applyAlignment="1">
      <alignment horizontal="center" vertical="center"/>
    </xf>
    <xf numFmtId="193" fontId="37" fillId="0" borderId="1" xfId="0" applyNumberFormat="1" applyFont="1" applyBorder="1" applyAlignment="1">
      <alignment horizontal="right" vertical="center"/>
    </xf>
    <xf numFmtId="17" fontId="37" fillId="0" borderId="1" xfId="0" applyNumberFormat="1" applyFont="1" applyBorder="1" applyAlignment="1">
      <alignment horizontal="center" vertical="center"/>
    </xf>
    <xf numFmtId="3" fontId="37" fillId="0" borderId="0" xfId="4" applyNumberFormat="1" applyFont="1" applyFill="1" applyAlignment="1">
      <alignment horizontal="center" vertical="center"/>
    </xf>
    <xf numFmtId="0" fontId="37" fillId="0" borderId="0" xfId="4" applyFont="1"/>
    <xf numFmtId="0" fontId="37" fillId="0" borderId="0" xfId="4" applyFont="1" applyFill="1" applyAlignment="1">
      <alignment horizontal="center" vertical="center"/>
    </xf>
    <xf numFmtId="3" fontId="37" fillId="0" borderId="0" xfId="4" applyNumberFormat="1" applyFont="1" applyFill="1" applyAlignment="1">
      <alignment vertical="center"/>
    </xf>
    <xf numFmtId="187" fontId="37" fillId="0" borderId="0" xfId="4" applyNumberFormat="1" applyFont="1" applyFill="1" applyAlignment="1">
      <alignment horizontal="center" vertical="center"/>
    </xf>
    <xf numFmtId="0" fontId="37" fillId="0" borderId="0" xfId="4" quotePrefix="1" applyFont="1" applyFill="1" applyAlignment="1">
      <alignment horizontal="center" vertical="center"/>
    </xf>
    <xf numFmtId="188" fontId="37" fillId="0" borderId="0" xfId="1" applyNumberFormat="1" applyFont="1" applyFill="1" applyAlignment="1">
      <alignment vertical="center"/>
    </xf>
    <xf numFmtId="3" fontId="37" fillId="3" borderId="9" xfId="4" applyNumberFormat="1" applyFont="1" applyFill="1" applyBorder="1" applyAlignment="1">
      <alignment vertical="center"/>
    </xf>
    <xf numFmtId="3" fontId="37" fillId="0" borderId="9" xfId="4" applyNumberFormat="1" applyFont="1" applyFill="1" applyBorder="1" applyAlignment="1">
      <alignment horizontal="center" vertical="center"/>
    </xf>
    <xf numFmtId="187" fontId="37" fillId="4" borderId="9" xfId="4" applyNumberFormat="1" applyFont="1" applyFill="1" applyBorder="1" applyAlignment="1">
      <alignment horizontal="center" vertical="center"/>
    </xf>
    <xf numFmtId="0" fontId="37" fillId="0" borderId="9" xfId="4" applyFont="1" applyBorder="1" applyAlignment="1">
      <alignment horizontal="center" vertical="center"/>
    </xf>
    <xf numFmtId="0" fontId="37" fillId="0" borderId="9" xfId="4" quotePrefix="1" applyFont="1" applyBorder="1" applyAlignment="1">
      <alignment horizontal="center" vertical="center"/>
    </xf>
    <xf numFmtId="10" fontId="37" fillId="4" borderId="9" xfId="4" quotePrefix="1" applyNumberFormat="1" applyFont="1" applyFill="1" applyBorder="1" applyAlignment="1">
      <alignment horizontal="center" vertical="center"/>
    </xf>
    <xf numFmtId="10" fontId="37" fillId="0" borderId="9" xfId="4" quotePrefix="1" applyNumberFormat="1" applyFont="1" applyBorder="1" applyAlignment="1">
      <alignment horizontal="center" vertical="center"/>
    </xf>
    <xf numFmtId="3" fontId="37" fillId="0" borderId="0" xfId="4" applyNumberFormat="1" applyFont="1" applyFill="1" applyBorder="1" applyAlignment="1">
      <alignment horizontal="center" vertical="center"/>
    </xf>
    <xf numFmtId="0" fontId="37" fillId="0" borderId="0" xfId="4" applyFont="1" applyFill="1" applyBorder="1" applyAlignment="1">
      <alignment horizontal="center" vertical="center"/>
    </xf>
    <xf numFmtId="3" fontId="37" fillId="0" borderId="0" xfId="4" applyNumberFormat="1" applyFont="1" applyFill="1" applyBorder="1" applyAlignment="1">
      <alignment vertical="center"/>
    </xf>
    <xf numFmtId="10" fontId="37" fillId="0" borderId="0" xfId="4" quotePrefix="1" applyNumberFormat="1" applyFont="1" applyFill="1" applyBorder="1" applyAlignment="1">
      <alignment horizontal="center" vertical="center"/>
    </xf>
    <xf numFmtId="188" fontId="37" fillId="0" borderId="0" xfId="1" applyNumberFormat="1" applyFont="1" applyFill="1" applyBorder="1" applyAlignment="1">
      <alignment vertical="center"/>
    </xf>
    <xf numFmtId="0" fontId="37" fillId="0" borderId="0" xfId="4" applyFont="1" applyFill="1"/>
    <xf numFmtId="188" fontId="38" fillId="0" borderId="5" xfId="1" applyNumberFormat="1" applyFont="1" applyBorder="1" applyAlignment="1">
      <alignment vertical="center"/>
    </xf>
    <xf numFmtId="0" fontId="35" fillId="0" borderId="0" xfId="4" applyFont="1" applyAlignment="1">
      <alignment vertical="center"/>
    </xf>
    <xf numFmtId="188" fontId="35" fillId="0" borderId="0" xfId="4" applyNumberFormat="1" applyFont="1" applyAlignment="1">
      <alignment vertical="center"/>
    </xf>
    <xf numFmtId="0" fontId="35" fillId="0" borderId="0" xfId="4" applyFont="1"/>
    <xf numFmtId="0" fontId="38" fillId="0" borderId="6" xfId="4" applyFont="1" applyBorder="1" applyAlignment="1">
      <alignment horizontal="center" vertical="center"/>
    </xf>
    <xf numFmtId="0" fontId="35" fillId="0" borderId="0" xfId="4" applyFont="1" applyAlignment="1">
      <alignment horizontal="center" vertical="center"/>
    </xf>
    <xf numFmtId="0" fontId="38" fillId="0" borderId="0" xfId="4" applyFont="1" applyFill="1" applyBorder="1" applyAlignment="1">
      <alignment horizontal="center" vertical="center"/>
    </xf>
    <xf numFmtId="187" fontId="37" fillId="0" borderId="0" xfId="4" applyNumberFormat="1" applyFont="1" applyFill="1" applyBorder="1" applyAlignment="1">
      <alignment horizontal="center" vertical="center"/>
    </xf>
    <xf numFmtId="0" fontId="37" fillId="0" borderId="0" xfId="4" quotePrefix="1" applyFont="1" applyFill="1" applyBorder="1" applyAlignment="1">
      <alignment horizontal="center" vertical="center"/>
    </xf>
    <xf numFmtId="188" fontId="38" fillId="0" borderId="0" xfId="1" applyNumberFormat="1" applyFont="1" applyFill="1" applyBorder="1" applyAlignment="1">
      <alignment vertical="center"/>
    </xf>
    <xf numFmtId="0" fontId="37" fillId="0" borderId="0" xfId="4" applyFont="1" applyAlignment="1">
      <alignment horizontal="right"/>
    </xf>
    <xf numFmtId="0" fontId="34" fillId="0" borderId="0" xfId="4" applyFont="1" applyAlignment="1">
      <alignment vertical="center"/>
    </xf>
    <xf numFmtId="0" fontId="13" fillId="0" borderId="0" xfId="4" applyFont="1" applyBorder="1" applyAlignment="1">
      <alignment horizontal="center" vertical="center"/>
    </xf>
    <xf numFmtId="0" fontId="7" fillId="0" borderId="18" xfId="4" applyFont="1" applyBorder="1" applyAlignment="1">
      <alignment vertical="center"/>
    </xf>
    <xf numFmtId="0" fontId="7" fillId="0" borderId="19" xfId="4" applyFont="1" applyBorder="1" applyAlignment="1">
      <alignment vertical="center"/>
    </xf>
    <xf numFmtId="0" fontId="13" fillId="0" borderId="19" xfId="4" applyFont="1" applyBorder="1" applyAlignment="1">
      <alignment horizontal="center" vertical="center"/>
    </xf>
    <xf numFmtId="0" fontId="13" fillId="0" borderId="20" xfId="4" applyFont="1" applyBorder="1" applyAlignment="1">
      <alignment horizontal="center" vertical="center"/>
    </xf>
    <xf numFmtId="0" fontId="7" fillId="0" borderId="21" xfId="4" applyFont="1" applyBorder="1" applyAlignment="1">
      <alignment vertical="center"/>
    </xf>
    <xf numFmtId="0" fontId="13" fillId="0" borderId="22" xfId="4" applyFont="1" applyBorder="1" applyAlignment="1">
      <alignment horizontal="center" vertical="center"/>
    </xf>
    <xf numFmtId="0" fontId="12" fillId="0" borderId="21" xfId="4" applyFont="1" applyBorder="1" applyAlignment="1">
      <alignment horizontal="right" vertical="center"/>
    </xf>
    <xf numFmtId="0" fontId="7" fillId="0" borderId="22" xfId="4" applyFont="1" applyBorder="1" applyAlignment="1">
      <alignment vertical="center"/>
    </xf>
    <xf numFmtId="0" fontId="14" fillId="0" borderId="21" xfId="4" applyFont="1" applyBorder="1" applyAlignment="1">
      <alignment vertical="center"/>
    </xf>
    <xf numFmtId="0" fontId="14" fillId="0" borderId="22" xfId="4" applyFont="1" applyBorder="1" applyAlignment="1">
      <alignment vertical="center"/>
    </xf>
    <xf numFmtId="0" fontId="31" fillId="0" borderId="22" xfId="4" applyFont="1" applyBorder="1" applyAlignment="1">
      <alignment vertical="center"/>
    </xf>
    <xf numFmtId="0" fontId="8" fillId="0" borderId="21" xfId="4" applyFont="1" applyBorder="1" applyAlignment="1">
      <alignment vertical="center"/>
    </xf>
    <xf numFmtId="0" fontId="12" fillId="0" borderId="22" xfId="4" applyFont="1" applyBorder="1" applyAlignment="1">
      <alignment vertical="center"/>
    </xf>
    <xf numFmtId="0" fontId="8" fillId="0" borderId="22" xfId="4" applyFont="1" applyBorder="1" applyAlignment="1">
      <alignment vertical="center"/>
    </xf>
    <xf numFmtId="0" fontId="7" fillId="0" borderId="23" xfId="4" applyFont="1" applyBorder="1" applyAlignment="1">
      <alignment vertical="center"/>
    </xf>
    <xf numFmtId="0" fontId="7" fillId="0" borderId="24" xfId="4" applyFont="1" applyBorder="1" applyAlignment="1">
      <alignment vertical="center"/>
    </xf>
    <xf numFmtId="0" fontId="7" fillId="0" borderId="25" xfId="4" applyFont="1" applyBorder="1" applyAlignment="1">
      <alignment vertical="center"/>
    </xf>
    <xf numFmtId="191" fontId="12" fillId="7" borderId="0" xfId="4" applyNumberFormat="1" applyFont="1" applyFill="1" applyBorder="1" applyAlignment="1">
      <alignment horizontal="center" vertical="center"/>
    </xf>
    <xf numFmtId="192" fontId="12" fillId="7" borderId="0" xfId="4" applyNumberFormat="1" applyFont="1" applyFill="1" applyBorder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41" fontId="38" fillId="6" borderId="1" xfId="1" applyFont="1" applyFill="1" applyBorder="1" applyAlignment="1">
      <alignment horizontal="right" vertical="center"/>
    </xf>
    <xf numFmtId="41" fontId="37" fillId="0" borderId="1" xfId="1" applyFont="1" applyBorder="1" applyAlignment="1">
      <alignment horizontal="right" vertical="center"/>
    </xf>
    <xf numFmtId="194" fontId="12" fillId="7" borderId="0" xfId="4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right" vertical="center"/>
    </xf>
    <xf numFmtId="41" fontId="1" fillId="0" borderId="0" xfId="1" applyFont="1">
      <alignment vertical="center"/>
    </xf>
    <xf numFmtId="0" fontId="0" fillId="0" borderId="0" xfId="0" applyFont="1" applyAlignment="1">
      <alignment horizontal="center" vertical="center"/>
    </xf>
    <xf numFmtId="195" fontId="37" fillId="0" borderId="0" xfId="1" applyNumberFormat="1" applyFont="1" applyAlignment="1">
      <alignment horizontal="center" vertical="center"/>
    </xf>
    <xf numFmtId="195" fontId="0" fillId="0" borderId="0" xfId="1" applyNumberFormat="1" applyFont="1">
      <alignment vertical="center"/>
    </xf>
    <xf numFmtId="0" fontId="41" fillId="0" borderId="1" xfId="0" applyFont="1" applyBorder="1" applyAlignment="1">
      <alignment horizontal="center" vertical="center" wrapText="1"/>
    </xf>
    <xf numFmtId="0" fontId="37" fillId="0" borderId="1" xfId="0" applyFont="1" applyBorder="1" applyAlignment="1">
      <alignment horizontal="center" vertical="center" wrapText="1"/>
    </xf>
    <xf numFmtId="0" fontId="39" fillId="0" borderId="21" xfId="4" applyFont="1" applyBorder="1" applyAlignment="1">
      <alignment horizontal="center" vertical="center"/>
    </xf>
    <xf numFmtId="0" fontId="39" fillId="0" borderId="0" xfId="4" applyFont="1" applyBorder="1" applyAlignment="1">
      <alignment horizontal="center" vertical="center"/>
    </xf>
    <xf numFmtId="0" fontId="39" fillId="0" borderId="22" xfId="4" applyFont="1" applyBorder="1" applyAlignment="1">
      <alignment horizontal="center" vertical="center"/>
    </xf>
    <xf numFmtId="3" fontId="16" fillId="0" borderId="0" xfId="4" applyNumberFormat="1" applyFont="1" applyBorder="1" applyAlignment="1">
      <alignment horizontal="left" vertical="center"/>
    </xf>
    <xf numFmtId="0" fontId="9" fillId="0" borderId="21" xfId="4" applyFont="1" applyBorder="1" applyAlignment="1">
      <alignment horizontal="center" vertical="center"/>
    </xf>
    <xf numFmtId="0" fontId="9" fillId="0" borderId="0" xfId="4" applyFont="1" applyBorder="1" applyAlignment="1">
      <alignment horizontal="center" vertical="center"/>
    </xf>
    <xf numFmtId="0" fontId="9" fillId="0" borderId="22" xfId="4" applyFont="1" applyBorder="1" applyAlignment="1">
      <alignment horizontal="center" vertical="center"/>
    </xf>
    <xf numFmtId="0" fontId="15" fillId="0" borderId="21" xfId="4" applyFont="1" applyBorder="1" applyAlignment="1">
      <alignment horizontal="center" vertical="center"/>
    </xf>
    <xf numFmtId="0" fontId="15" fillId="0" borderId="0" xfId="4" applyFont="1" applyBorder="1" applyAlignment="1">
      <alignment horizontal="center" vertical="center"/>
    </xf>
    <xf numFmtId="0" fontId="15" fillId="0" borderId="22" xfId="4" applyFont="1" applyBorder="1" applyAlignment="1">
      <alignment horizontal="center" vertical="center"/>
    </xf>
    <xf numFmtId="177" fontId="32" fillId="0" borderId="0" xfId="4" applyNumberFormat="1" applyFont="1" applyBorder="1" applyAlignment="1">
      <alignment horizontal="right" vertical="center"/>
    </xf>
    <xf numFmtId="0" fontId="12" fillId="0" borderId="0" xfId="4" applyFont="1" applyBorder="1" applyAlignment="1">
      <alignment horizontal="left" vertical="center"/>
    </xf>
    <xf numFmtId="0" fontId="0" fillId="0" borderId="0" xfId="0" applyAlignment="1">
      <alignment vertical="center"/>
    </xf>
    <xf numFmtId="0" fontId="18" fillId="0" borderId="14" xfId="4" applyFont="1" applyBorder="1" applyAlignment="1">
      <alignment horizontal="center" vertical="center"/>
    </xf>
    <xf numFmtId="0" fontId="18" fillId="0" borderId="1" xfId="4" applyFont="1" applyBorder="1" applyAlignment="1">
      <alignment horizontal="center" vertical="center"/>
    </xf>
    <xf numFmtId="0" fontId="34" fillId="0" borderId="0" xfId="4" applyFont="1" applyAlignment="1">
      <alignment horizontal="center" vertical="center"/>
    </xf>
    <xf numFmtId="0" fontId="18" fillId="0" borderId="13" xfId="4" applyFont="1" applyBorder="1" applyAlignment="1">
      <alignment horizontal="center" vertical="center"/>
    </xf>
    <xf numFmtId="0" fontId="17" fillId="0" borderId="13" xfId="4" applyFont="1" applyFill="1" applyBorder="1" applyAlignment="1">
      <alignment horizontal="center" vertical="center"/>
    </xf>
    <xf numFmtId="0" fontId="17" fillId="0" borderId="1" xfId="4" applyFont="1" applyFill="1" applyBorder="1" applyAlignment="1">
      <alignment horizontal="center" vertical="center"/>
    </xf>
    <xf numFmtId="0" fontId="18" fillId="0" borderId="4" xfId="4" applyFont="1" applyBorder="1" applyAlignment="1">
      <alignment horizontal="center" vertical="center"/>
    </xf>
    <xf numFmtId="0" fontId="17" fillId="0" borderId="7" xfId="4" applyFont="1" applyBorder="1" applyAlignment="1">
      <alignment horizontal="center" vertical="center"/>
    </xf>
    <xf numFmtId="0" fontId="17" fillId="0" borderId="3" xfId="4" applyFont="1" applyBorder="1" applyAlignment="1">
      <alignment horizontal="center" vertical="center"/>
    </xf>
    <xf numFmtId="0" fontId="18" fillId="0" borderId="15" xfId="4" applyFont="1" applyBorder="1" applyAlignment="1">
      <alignment horizontal="center" vertical="center"/>
    </xf>
    <xf numFmtId="0" fontId="18" fillId="0" borderId="2" xfId="4" applyFont="1" applyBorder="1" applyAlignment="1">
      <alignment horizontal="center" vertical="center"/>
    </xf>
    <xf numFmtId="0" fontId="17" fillId="0" borderId="13" xfId="4" applyFont="1" applyBorder="1" applyAlignment="1">
      <alignment horizontal="center" vertical="center"/>
    </xf>
    <xf numFmtId="0" fontId="17" fillId="0" borderId="1" xfId="4" applyFont="1" applyBorder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3" fontId="24" fillId="0" borderId="0" xfId="0" applyNumberFormat="1" applyFont="1" applyAlignment="1">
      <alignment vertical="center"/>
    </xf>
    <xf numFmtId="0" fontId="21" fillId="0" borderId="0" xfId="5" applyFont="1" applyAlignment="1">
      <alignment horizontal="center" vertical="center"/>
    </xf>
    <xf numFmtId="3" fontId="21" fillId="0" borderId="0" xfId="5" applyNumberFormat="1" applyFont="1" applyAlignment="1">
      <alignment vertical="center"/>
    </xf>
    <xf numFmtId="0" fontId="21" fillId="0" borderId="0" xfId="5" applyFont="1" applyAlignment="1">
      <alignment vertical="center"/>
    </xf>
    <xf numFmtId="179" fontId="21" fillId="0" borderId="0" xfId="5" applyNumberFormat="1" applyFont="1" applyBorder="1" applyAlignment="1">
      <alignment horizontal="center" vertical="center"/>
    </xf>
    <xf numFmtId="3" fontId="21" fillId="0" borderId="11" xfId="5" applyNumberFormat="1" applyFont="1" applyBorder="1" applyAlignment="1">
      <alignment horizontal="center" vertical="center"/>
    </xf>
    <xf numFmtId="3" fontId="21" fillId="0" borderId="12" xfId="5" applyNumberFormat="1" applyFont="1" applyBorder="1" applyAlignment="1">
      <alignment horizontal="center" vertical="center"/>
    </xf>
    <xf numFmtId="3" fontId="21" fillId="0" borderId="0" xfId="5" applyNumberFormat="1" applyFont="1" applyBorder="1" applyAlignment="1">
      <alignment horizontal="center" vertical="center"/>
    </xf>
    <xf numFmtId="3" fontId="3" fillId="0" borderId="0" xfId="0" applyNumberFormat="1" applyFont="1" applyAlignment="1">
      <alignment vertical="center"/>
    </xf>
    <xf numFmtId="0" fontId="24" fillId="0" borderId="0" xfId="0" applyFont="1">
      <alignment vertical="center"/>
    </xf>
    <xf numFmtId="0" fontId="24" fillId="2" borderId="0" xfId="0" applyFont="1" applyFill="1">
      <alignment vertical="center"/>
    </xf>
    <xf numFmtId="4" fontId="21" fillId="0" borderId="11" xfId="5" applyNumberFormat="1" applyFont="1" applyBorder="1" applyAlignment="1">
      <alignment horizontal="center" vertical="center"/>
    </xf>
    <xf numFmtId="179" fontId="21" fillId="0" borderId="0" xfId="5" applyNumberFormat="1" applyFont="1" applyAlignment="1">
      <alignment vertical="center"/>
    </xf>
    <xf numFmtId="179" fontId="22" fillId="0" borderId="0" xfId="5" applyNumberFormat="1" applyFont="1" applyBorder="1" applyAlignment="1">
      <alignment horizontal="center" vertical="center"/>
    </xf>
    <xf numFmtId="4" fontId="21" fillId="0" borderId="0" xfId="5" applyNumberFormat="1" applyFont="1" applyAlignment="1">
      <alignment horizontal="center" vertical="center"/>
    </xf>
    <xf numFmtId="0" fontId="21" fillId="0" borderId="1" xfId="5" applyFont="1" applyBorder="1" applyAlignment="1">
      <alignment horizontal="center" vertical="center"/>
    </xf>
    <xf numFmtId="0" fontId="21" fillId="0" borderId="10" xfId="5" applyFont="1" applyBorder="1" applyAlignment="1">
      <alignment horizontal="center" vertical="center"/>
    </xf>
    <xf numFmtId="0" fontId="21" fillId="0" borderId="0" xfId="5" applyFont="1" applyBorder="1" applyAlignment="1">
      <alignment horizontal="center" vertical="center"/>
    </xf>
    <xf numFmtId="3" fontId="22" fillId="0" borderId="0" xfId="5" applyNumberFormat="1" applyFont="1" applyFill="1" applyAlignment="1">
      <alignment vertical="center"/>
    </xf>
    <xf numFmtId="4" fontId="21" fillId="0" borderId="0" xfId="5" applyNumberFormat="1" applyFont="1" applyAlignment="1">
      <alignment vertical="center"/>
    </xf>
    <xf numFmtId="0" fontId="21" fillId="0" borderId="6" xfId="5" applyFont="1" applyBorder="1" applyAlignment="1">
      <alignment horizontal="center" vertical="center"/>
    </xf>
    <xf numFmtId="0" fontId="21" fillId="0" borderId="9" xfId="5" applyFont="1" applyBorder="1" applyAlignment="1">
      <alignment horizontal="center" vertical="center"/>
    </xf>
    <xf numFmtId="0" fontId="21" fillId="0" borderId="5" xfId="5" applyFont="1" applyBorder="1" applyAlignment="1">
      <alignment horizontal="center" vertical="center"/>
    </xf>
    <xf numFmtId="0" fontId="26" fillId="0" borderId="0" xfId="5" applyFont="1" applyBorder="1" applyAlignment="1">
      <alignment horizontal="center" vertical="center"/>
    </xf>
    <xf numFmtId="0" fontId="21" fillId="4" borderId="9" xfId="5" applyFont="1" applyFill="1" applyBorder="1" applyAlignment="1">
      <alignment horizontal="center" vertical="center" shrinkToFit="1"/>
    </xf>
    <xf numFmtId="0" fontId="21" fillId="4" borderId="5" xfId="5" applyFont="1" applyFill="1" applyBorder="1" applyAlignment="1">
      <alignment horizontal="center" vertical="center" shrinkToFit="1"/>
    </xf>
    <xf numFmtId="0" fontId="21" fillId="4" borderId="9" xfId="5" applyFont="1" applyFill="1" applyBorder="1" applyAlignment="1">
      <alignment horizontal="center" vertical="center"/>
    </xf>
    <xf numFmtId="0" fontId="21" fillId="4" borderId="5" xfId="5" applyFont="1" applyFill="1" applyBorder="1" applyAlignment="1">
      <alignment horizontal="center" vertical="center"/>
    </xf>
    <xf numFmtId="0" fontId="22" fillId="0" borderId="0" xfId="5" applyFont="1" applyBorder="1" applyAlignment="1">
      <alignment horizontal="center" vertical="center"/>
    </xf>
    <xf numFmtId="3" fontId="22" fillId="2" borderId="0" xfId="5" applyNumberFormat="1" applyFont="1" applyFill="1" applyAlignment="1">
      <alignment vertical="center"/>
    </xf>
    <xf numFmtId="176" fontId="21" fillId="4" borderId="6" xfId="5" applyNumberFormat="1" applyFont="1" applyFill="1" applyBorder="1" applyAlignment="1">
      <alignment horizontal="center" vertical="center" wrapText="1"/>
    </xf>
    <xf numFmtId="176" fontId="21" fillId="4" borderId="9" xfId="5" applyNumberFormat="1" applyFont="1" applyFill="1" applyBorder="1" applyAlignment="1">
      <alignment horizontal="center" vertical="center" wrapText="1"/>
    </xf>
    <xf numFmtId="176" fontId="21" fillId="4" borderId="5" xfId="5" applyNumberFormat="1" applyFont="1" applyFill="1" applyBorder="1" applyAlignment="1">
      <alignment horizontal="center" vertical="center" wrapText="1"/>
    </xf>
    <xf numFmtId="176" fontId="21" fillId="0" borderId="6" xfId="5" applyNumberFormat="1" applyFont="1" applyBorder="1" applyAlignment="1">
      <alignment horizontal="center" vertical="center" wrapText="1"/>
    </xf>
    <xf numFmtId="176" fontId="21" fillId="0" borderId="9" xfId="5" applyNumberFormat="1" applyFont="1" applyBorder="1" applyAlignment="1">
      <alignment horizontal="center" vertical="center" wrapText="1"/>
    </xf>
    <xf numFmtId="176" fontId="21" fillId="0" borderId="5" xfId="5" applyNumberFormat="1" applyFont="1" applyBorder="1" applyAlignment="1">
      <alignment horizontal="center" vertical="center" wrapText="1"/>
    </xf>
    <xf numFmtId="0" fontId="21" fillId="0" borderId="6" xfId="5" applyFont="1" applyBorder="1" applyAlignment="1">
      <alignment horizontal="center" vertical="center" wrapText="1"/>
    </xf>
    <xf numFmtId="0" fontId="21" fillId="0" borderId="9" xfId="5" applyFont="1" applyBorder="1" applyAlignment="1">
      <alignment horizontal="center" vertical="center" wrapText="1"/>
    </xf>
    <xf numFmtId="0" fontId="21" fillId="0" borderId="5" xfId="5" applyFont="1" applyBorder="1" applyAlignment="1">
      <alignment horizontal="center" vertical="center" wrapText="1"/>
    </xf>
    <xf numFmtId="0" fontId="35" fillId="0" borderId="0" xfId="4" applyFont="1" applyAlignment="1">
      <alignment horizontal="left" vertical="center"/>
    </xf>
    <xf numFmtId="0" fontId="37" fillId="0" borderId="1" xfId="0" applyFont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7" fillId="0" borderId="17" xfId="0" applyFont="1" applyBorder="1" applyAlignment="1">
      <alignment horizontal="center" vertical="center"/>
    </xf>
    <xf numFmtId="0" fontId="37" fillId="0" borderId="16" xfId="0" applyFont="1" applyBorder="1" applyAlignment="1">
      <alignment horizontal="center" vertical="center"/>
    </xf>
    <xf numFmtId="41" fontId="19" fillId="0" borderId="6" xfId="1" applyFont="1" applyFill="1" applyBorder="1" applyAlignment="1">
      <alignment horizontal="center" vertical="center" shrinkToFit="1"/>
    </xf>
    <xf numFmtId="41" fontId="19" fillId="0" borderId="5" xfId="1" applyFont="1" applyFill="1" applyBorder="1" applyAlignment="1">
      <alignment horizontal="center" vertical="center" shrinkToFit="1"/>
    </xf>
    <xf numFmtId="41" fontId="19" fillId="0" borderId="26" xfId="1" applyFont="1" applyBorder="1" applyAlignment="1">
      <alignment horizontal="center" vertical="center" shrinkToFit="1"/>
    </xf>
    <xf numFmtId="41" fontId="19" fillId="0" borderId="27" xfId="1" applyFont="1" applyBorder="1" applyAlignment="1">
      <alignment horizontal="center" vertical="center" shrinkToFit="1"/>
    </xf>
    <xf numFmtId="41" fontId="19" fillId="0" borderId="6" xfId="1" applyFont="1" applyBorder="1" applyAlignment="1">
      <alignment horizontal="center" vertical="center" shrinkToFit="1"/>
    </xf>
    <xf numFmtId="41" fontId="19" fillId="0" borderId="5" xfId="1" applyFont="1" applyBorder="1" applyAlignment="1">
      <alignment horizontal="center" vertical="center" shrinkToFit="1"/>
    </xf>
    <xf numFmtId="41" fontId="18" fillId="0" borderId="6" xfId="4" applyNumberFormat="1" applyFont="1" applyBorder="1" applyAlignment="1">
      <alignment horizontal="center" vertical="center" shrinkToFit="1"/>
    </xf>
    <xf numFmtId="41" fontId="18" fillId="0" borderId="5" xfId="4" applyNumberFormat="1" applyFont="1" applyBorder="1" applyAlignment="1">
      <alignment horizontal="center" vertical="center" shrinkToFit="1"/>
    </xf>
  </cellXfs>
  <cellStyles count="11">
    <cellStyle name="Comma [0]_laroux" xfId="6" xr:uid="{00000000-0005-0000-0000-000000000000}"/>
    <cellStyle name="Comma_laroux" xfId="7" xr:uid="{00000000-0005-0000-0000-000001000000}"/>
    <cellStyle name="Currency [0]_laroux" xfId="8" xr:uid="{00000000-0005-0000-0000-000002000000}"/>
    <cellStyle name="Currency_laroux" xfId="9" xr:uid="{00000000-0005-0000-0000-000003000000}"/>
    <cellStyle name="Normal_laroux" xfId="10" xr:uid="{00000000-0005-0000-0000-000004000000}"/>
    <cellStyle name="쉼표 [0]" xfId="1" builtinId="6"/>
    <cellStyle name="콤마 [0]_손익예산" xfId="2" xr:uid="{00000000-0005-0000-0000-000006000000}"/>
    <cellStyle name="콤마_손익예산" xfId="3" xr:uid="{00000000-0005-0000-0000-000007000000}"/>
    <cellStyle name="표준" xfId="0" builtinId="0"/>
    <cellStyle name="표준_2009 사방사업(추가) 실시설계 용역" xfId="4" xr:uid="{00000000-0005-0000-0000-000009000000}"/>
    <cellStyle name="표준_설계비2" xfId="5" xr:uid="{00000000-0005-0000-0000-00000A000000}"/>
  </cellStyles>
  <dxfs count="0"/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</xdr:row>
      <xdr:rowOff>133350</xdr:rowOff>
    </xdr:from>
    <xdr:to>
      <xdr:col>8</xdr:col>
      <xdr:colOff>733425</xdr:colOff>
      <xdr:row>25</xdr:row>
      <xdr:rowOff>129286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6334E646-488B-4510-860E-46B1A792EA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314450"/>
          <a:ext cx="6829425" cy="359638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28575</xdr:rowOff>
    </xdr:from>
    <xdr:to>
      <xdr:col>8</xdr:col>
      <xdr:colOff>200904</xdr:colOff>
      <xdr:row>50</xdr:row>
      <xdr:rowOff>48752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E58D5C0F-E4EA-44FF-AC7E-4D5E04B6C0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038225"/>
          <a:ext cx="6296904" cy="80783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7"/>
  <sheetViews>
    <sheetView showGridLines="0" showZeros="0" tabSelected="1" view="pageBreakPreview" zoomScaleNormal="100" zoomScaleSheetLayoutView="100" workbookViewId="0">
      <selection activeCell="N7" sqref="N7"/>
    </sheetView>
  </sheetViews>
  <sheetFormatPr defaultRowHeight="20.100000000000001" customHeight="1"/>
  <cols>
    <col min="1" max="1" width="4.44140625" style="2" customWidth="1"/>
    <col min="2" max="2" width="15.77734375" style="2" customWidth="1"/>
    <col min="3" max="3" width="1.33203125" style="2" customWidth="1"/>
    <col min="4" max="9" width="10.77734375" style="2" customWidth="1"/>
    <col min="10" max="10" width="3" style="2" customWidth="1"/>
    <col min="11" max="13" width="9.109375" style="2" customWidth="1"/>
    <col min="14" max="16" width="8.88671875" style="2"/>
    <col min="17" max="18" width="9" style="2" bestFit="1" customWidth="1"/>
    <col min="19" max="19" width="9.109375" style="2" bestFit="1" customWidth="1"/>
    <col min="20" max="16384" width="8.88671875" style="2"/>
  </cols>
  <sheetData>
    <row r="1" spans="1:19" ht="28.5" customHeight="1">
      <c r="A1" s="130"/>
      <c r="B1" s="131"/>
      <c r="C1" s="131"/>
      <c r="D1" s="131"/>
      <c r="E1" s="131"/>
      <c r="F1" s="131"/>
      <c r="G1" s="131"/>
      <c r="H1" s="131"/>
      <c r="I1" s="131"/>
      <c r="J1" s="131"/>
      <c r="K1" s="132"/>
      <c r="L1" s="132"/>
      <c r="M1" s="133"/>
    </row>
    <row r="2" spans="1:19" ht="33.75" customHeight="1">
      <c r="A2" s="134"/>
      <c r="B2" s="3" t="s">
        <v>90</v>
      </c>
      <c r="C2" s="4"/>
      <c r="D2" s="4"/>
      <c r="E2" s="4"/>
      <c r="F2" s="4"/>
      <c r="G2" s="4"/>
      <c r="H2" s="4"/>
      <c r="I2" s="4"/>
      <c r="J2" s="4"/>
      <c r="K2" s="129"/>
      <c r="L2" s="129"/>
      <c r="M2" s="135"/>
    </row>
    <row r="3" spans="1:19" ht="21.75" customHeight="1">
      <c r="A3" s="136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137"/>
    </row>
    <row r="4" spans="1:19" ht="21.75" customHeight="1">
      <c r="A4" s="13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137"/>
    </row>
    <row r="5" spans="1:19" s="5" customFormat="1" ht="43.5" customHeight="1">
      <c r="A5" s="160" t="s">
        <v>93</v>
      </c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2"/>
    </row>
    <row r="6" spans="1:19" s="5" customFormat="1" ht="22.5" customHeight="1">
      <c r="A6" s="164"/>
      <c r="B6" s="165"/>
      <c r="C6" s="165"/>
      <c r="D6" s="165"/>
      <c r="E6" s="165"/>
      <c r="F6" s="165"/>
      <c r="G6" s="165"/>
      <c r="H6" s="165"/>
      <c r="I6" s="165"/>
      <c r="J6" s="165"/>
      <c r="K6" s="165"/>
      <c r="L6" s="165"/>
      <c r="M6" s="166"/>
    </row>
    <row r="7" spans="1:19" s="7" customFormat="1" ht="22.5" customHeight="1">
      <c r="A7" s="138"/>
      <c r="B7" s="6"/>
      <c r="C7" s="6"/>
      <c r="D7" s="6"/>
      <c r="E7" s="8"/>
      <c r="F7" s="9"/>
      <c r="G7" s="9"/>
      <c r="H7" s="9"/>
      <c r="I7" s="10"/>
      <c r="J7" s="11"/>
      <c r="K7" s="163"/>
      <c r="L7" s="163"/>
      <c r="M7" s="139"/>
    </row>
    <row r="8" spans="1:19" s="7" customFormat="1" ht="20.100000000000001" customHeight="1">
      <c r="A8" s="138"/>
      <c r="B8" s="73" t="s">
        <v>43</v>
      </c>
      <c r="C8" s="77">
        <v>0</v>
      </c>
      <c r="D8" s="171" t="s">
        <v>94</v>
      </c>
      <c r="E8" s="172"/>
      <c r="F8" s="172"/>
      <c r="G8" s="172"/>
      <c r="H8" s="172"/>
      <c r="I8" s="172"/>
      <c r="J8" s="172"/>
      <c r="K8" s="172"/>
      <c r="L8" s="74"/>
      <c r="M8" s="140"/>
    </row>
    <row r="9" spans="1:19" s="7" customFormat="1" ht="20.100000000000001" customHeight="1">
      <c r="A9" s="138"/>
      <c r="B9" s="73"/>
      <c r="C9" s="74"/>
      <c r="D9" s="73"/>
      <c r="E9" s="74"/>
      <c r="F9" s="75"/>
      <c r="G9" s="74"/>
      <c r="H9" s="74"/>
      <c r="I9" s="74"/>
      <c r="J9" s="74"/>
      <c r="K9" s="74"/>
      <c r="L9" s="74"/>
      <c r="M9" s="140"/>
    </row>
    <row r="10" spans="1:19" s="7" customFormat="1" ht="20.100000000000001" customHeight="1">
      <c r="A10" s="138"/>
      <c r="B10" s="171"/>
      <c r="C10" s="171"/>
      <c r="D10" s="171"/>
      <c r="E10" s="171"/>
      <c r="F10" s="171"/>
      <c r="G10" s="171"/>
      <c r="H10" s="171"/>
      <c r="I10" s="171"/>
      <c r="J10" s="171"/>
      <c r="K10" s="171"/>
      <c r="L10" s="171"/>
      <c r="M10" s="140"/>
      <c r="P10" s="65"/>
      <c r="Q10" s="65"/>
      <c r="R10" s="65"/>
      <c r="S10" s="65"/>
    </row>
    <row r="11" spans="1:19" s="7" customFormat="1" ht="20.100000000000001" customHeight="1">
      <c r="A11" s="138"/>
      <c r="B11" s="82" t="s">
        <v>42</v>
      </c>
      <c r="C11" s="82"/>
      <c r="D11" s="83" t="s">
        <v>88</v>
      </c>
      <c r="E11" s="152">
        <f>대상지!G6</f>
        <v>2</v>
      </c>
      <c r="F11" s="83" t="s">
        <v>74</v>
      </c>
      <c r="G11" s="147">
        <f>대상지!H6</f>
        <v>0.6</v>
      </c>
      <c r="H11" s="83" t="s">
        <v>89</v>
      </c>
      <c r="I11" s="148">
        <f>대상지!I6</f>
        <v>0.5</v>
      </c>
      <c r="J11" s="82"/>
      <c r="K11" s="82" t="s">
        <v>99</v>
      </c>
      <c r="L11" s="82"/>
      <c r="M11" s="140"/>
      <c r="P11" s="65"/>
      <c r="Q11" s="66"/>
      <c r="R11" s="66"/>
      <c r="S11" s="66"/>
    </row>
    <row r="12" spans="1:19" s="7" customFormat="1" ht="20.100000000000001" customHeight="1">
      <c r="A12" s="138"/>
      <c r="B12" s="171"/>
      <c r="C12" s="171"/>
      <c r="D12" s="171"/>
      <c r="E12" s="171"/>
      <c r="F12" s="171"/>
      <c r="G12" s="171"/>
      <c r="H12" s="171"/>
      <c r="I12" s="171"/>
      <c r="J12" s="171"/>
      <c r="K12" s="171"/>
      <c r="L12" s="171"/>
      <c r="M12" s="140"/>
      <c r="P12" s="65"/>
      <c r="Q12" s="66"/>
      <c r="R12" s="66"/>
      <c r="S12" s="66"/>
    </row>
    <row r="13" spans="1:19" s="7" customFormat="1" ht="20.100000000000001" customHeight="1">
      <c r="A13" s="138"/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140"/>
      <c r="P13" s="65"/>
      <c r="Q13" s="66"/>
      <c r="R13" s="66"/>
      <c r="S13" s="66"/>
    </row>
    <row r="14" spans="1:19" s="12" customFormat="1" ht="24.95" customHeight="1">
      <c r="A14" s="141"/>
      <c r="B14" s="171" t="s">
        <v>24</v>
      </c>
      <c r="C14" s="171"/>
      <c r="D14" s="171" t="str">
        <f>"일금"&amp;NUMBERSTRING(J14,1)&amp;"원정"</f>
        <v>일금일천오백칠십만사천원정</v>
      </c>
      <c r="E14" s="171"/>
      <c r="F14" s="171"/>
      <c r="G14" s="171"/>
      <c r="H14" s="171"/>
      <c r="I14" s="171"/>
      <c r="J14" s="170">
        <f>내역!C5</f>
        <v>15704000</v>
      </c>
      <c r="K14" s="170"/>
      <c r="L14" s="170"/>
      <c r="M14" s="142" t="s">
        <v>40</v>
      </c>
      <c r="P14" s="67"/>
      <c r="Q14" s="68"/>
      <c r="R14" s="68"/>
      <c r="S14" s="68"/>
    </row>
    <row r="15" spans="1:19" s="13" customFormat="1" ht="46.5" customHeight="1">
      <c r="A15" s="141"/>
      <c r="B15" s="8"/>
      <c r="C15" s="50"/>
      <c r="D15" s="50"/>
      <c r="E15" s="51"/>
      <c r="F15" s="52"/>
      <c r="G15" s="52"/>
      <c r="H15" s="52"/>
      <c r="I15" s="52"/>
      <c r="J15" s="53"/>
      <c r="K15" s="53"/>
      <c r="L15" s="8"/>
      <c r="M15" s="143"/>
    </row>
    <row r="16" spans="1:19" ht="33" customHeight="1">
      <c r="A16" s="167" t="s">
        <v>25</v>
      </c>
      <c r="B16" s="168"/>
      <c r="C16" s="168"/>
      <c r="D16" s="168"/>
      <c r="E16" s="168"/>
      <c r="F16" s="168"/>
      <c r="G16" s="168"/>
      <c r="H16" s="168"/>
      <c r="I16" s="168"/>
      <c r="J16" s="168"/>
      <c r="K16" s="168"/>
      <c r="L16" s="168"/>
      <c r="M16" s="169"/>
    </row>
    <row r="17" spans="1:13" ht="20.100000000000001" customHeight="1" thickBot="1">
      <c r="A17" s="144"/>
      <c r="B17" s="145"/>
      <c r="C17" s="145"/>
      <c r="D17" s="145"/>
      <c r="E17" s="145"/>
      <c r="F17" s="145"/>
      <c r="G17" s="145"/>
      <c r="H17" s="145"/>
      <c r="I17" s="145"/>
      <c r="J17" s="145"/>
      <c r="K17" s="145"/>
      <c r="L17" s="145"/>
      <c r="M17" s="146"/>
    </row>
  </sheetData>
  <mergeCells count="10">
    <mergeCell ref="A5:M5"/>
    <mergeCell ref="K7:L7"/>
    <mergeCell ref="A6:M6"/>
    <mergeCell ref="A16:M16"/>
    <mergeCell ref="J14:L14"/>
    <mergeCell ref="B14:C14"/>
    <mergeCell ref="D14:I14"/>
    <mergeCell ref="B10:L10"/>
    <mergeCell ref="B12:L12"/>
    <mergeCell ref="D8:K8"/>
  </mergeCells>
  <phoneticPr fontId="2" type="noConversion"/>
  <printOptions horizontalCentered="1" verticalCentered="1"/>
  <pageMargins left="0.55118110236220474" right="0.35433070866141736" top="0.98425196850393704" bottom="0.59055118110236227" header="0.51181102362204722" footer="0.31496062992125984"/>
  <pageSetup paperSize="9" orientation="landscape" horizont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1"/>
  <sheetViews>
    <sheetView zoomScaleNormal="100" zoomScaleSheetLayoutView="100" workbookViewId="0">
      <selection activeCell="E6" sqref="E6:F6"/>
    </sheetView>
  </sheetViews>
  <sheetFormatPr defaultRowHeight="13.5"/>
  <cols>
    <col min="1" max="1" width="16" style="21" customWidth="1"/>
    <col min="2" max="2" width="8.109375" style="21" customWidth="1"/>
    <col min="3" max="3" width="5.21875" style="21" customWidth="1"/>
    <col min="4" max="4" width="16" style="21" customWidth="1"/>
    <col min="5" max="5" width="6.109375" style="21" customWidth="1"/>
    <col min="6" max="6" width="15.6640625" style="21" customWidth="1"/>
    <col min="7" max="7" width="19.21875" style="21" customWidth="1"/>
    <col min="8" max="8" width="28.5546875" style="21" customWidth="1"/>
    <col min="9" max="16384" width="8.88671875" style="21"/>
  </cols>
  <sheetData>
    <row r="1" spans="1:9" s="128" customFormat="1" ht="54.75" customHeight="1">
      <c r="A1" s="175" t="str">
        <f>표지!A5</f>
        <v>2026년 도유림 산림유역관리사업(가평 제령리) 시공감리용역</v>
      </c>
      <c r="B1" s="175"/>
      <c r="C1" s="175"/>
      <c r="D1" s="175"/>
      <c r="E1" s="175"/>
      <c r="F1" s="175"/>
      <c r="G1" s="175"/>
      <c r="H1" s="175"/>
    </row>
    <row r="2" spans="1:9" s="14" customFormat="1" ht="20.25" customHeight="1" thickBot="1">
      <c r="H2" s="15" t="s">
        <v>26</v>
      </c>
    </row>
    <row r="3" spans="1:9" s="16" customFormat="1" ht="50.1" customHeight="1">
      <c r="A3" s="179" t="s">
        <v>27</v>
      </c>
      <c r="B3" s="173"/>
      <c r="C3" s="173" t="s">
        <v>28</v>
      </c>
      <c r="D3" s="173"/>
      <c r="E3" s="173"/>
      <c r="F3" s="173"/>
      <c r="G3" s="173"/>
      <c r="H3" s="182" t="s">
        <v>29</v>
      </c>
    </row>
    <row r="4" spans="1:9" s="16" customFormat="1" ht="50.1" customHeight="1">
      <c r="A4" s="176"/>
      <c r="B4" s="174"/>
      <c r="C4" s="174" t="s">
        <v>30</v>
      </c>
      <c r="D4" s="174"/>
      <c r="E4" s="174" t="s">
        <v>31</v>
      </c>
      <c r="F4" s="174"/>
      <c r="G4" s="62" t="s">
        <v>32</v>
      </c>
      <c r="H4" s="183"/>
    </row>
    <row r="5" spans="1:9" s="17" customFormat="1" ht="50.1" customHeight="1">
      <c r="A5" s="176" t="s">
        <v>37</v>
      </c>
      <c r="B5" s="174"/>
      <c r="C5" s="237">
        <v>15704000</v>
      </c>
      <c r="D5" s="238"/>
      <c r="E5" s="237">
        <v>15704000</v>
      </c>
      <c r="F5" s="238"/>
      <c r="G5" s="63">
        <f>SUM(G6:G8)</f>
        <v>0</v>
      </c>
      <c r="H5" s="64"/>
    </row>
    <row r="6" spans="1:9" s="17" customFormat="1" ht="50.1" customHeight="1">
      <c r="A6" s="184" t="s">
        <v>36</v>
      </c>
      <c r="B6" s="185"/>
      <c r="C6" s="235">
        <v>14160000</v>
      </c>
      <c r="D6" s="236"/>
      <c r="E6" s="235">
        <v>14160000</v>
      </c>
      <c r="F6" s="236"/>
      <c r="G6" s="18">
        <v>0</v>
      </c>
      <c r="H6" s="19"/>
    </row>
    <row r="7" spans="1:9" s="20" customFormat="1" ht="50.1" customHeight="1">
      <c r="A7" s="177" t="s">
        <v>35</v>
      </c>
      <c r="B7" s="178"/>
      <c r="C7" s="231">
        <v>117000</v>
      </c>
      <c r="D7" s="232"/>
      <c r="E7" s="231">
        <v>117000</v>
      </c>
      <c r="F7" s="232"/>
      <c r="G7" s="58">
        <v>0</v>
      </c>
      <c r="H7" s="59" t="s">
        <v>87</v>
      </c>
    </row>
    <row r="8" spans="1:9" s="17" customFormat="1" ht="50.1" customHeight="1" thickBot="1">
      <c r="A8" s="180" t="s">
        <v>33</v>
      </c>
      <c r="B8" s="181"/>
      <c r="C8" s="233">
        <v>1427000</v>
      </c>
      <c r="D8" s="234"/>
      <c r="E8" s="233">
        <v>1427000</v>
      </c>
      <c r="F8" s="234"/>
      <c r="G8" s="60">
        <v>0</v>
      </c>
      <c r="H8" s="61" t="s">
        <v>34</v>
      </c>
    </row>
    <row r="10" spans="1:9" ht="18.75">
      <c r="A10" s="22"/>
      <c r="B10" s="22"/>
      <c r="C10" s="22"/>
      <c r="D10" s="22"/>
      <c r="E10" s="22"/>
      <c r="F10" s="22"/>
      <c r="G10" s="22"/>
      <c r="H10" s="22"/>
      <c r="I10" s="22"/>
    </row>
    <row r="11" spans="1:9" ht="18.75">
      <c r="A11" s="22"/>
      <c r="B11" s="22"/>
      <c r="C11" s="22"/>
      <c r="D11" s="22"/>
      <c r="E11" s="22"/>
      <c r="F11" s="22"/>
      <c r="G11" s="22"/>
      <c r="H11" s="22"/>
      <c r="I11" s="22"/>
    </row>
  </sheetData>
  <mergeCells count="18">
    <mergeCell ref="A1:H1"/>
    <mergeCell ref="A5:B5"/>
    <mergeCell ref="A7:B7"/>
    <mergeCell ref="A3:B4"/>
    <mergeCell ref="A8:B8"/>
    <mergeCell ref="H3:H4"/>
    <mergeCell ref="A6:B6"/>
    <mergeCell ref="C5:D5"/>
    <mergeCell ref="C6:D6"/>
    <mergeCell ref="C8:D8"/>
    <mergeCell ref="C7:D7"/>
    <mergeCell ref="C4:D4"/>
    <mergeCell ref="C3:G3"/>
    <mergeCell ref="E4:F4"/>
    <mergeCell ref="E5:F5"/>
    <mergeCell ref="E6:F6"/>
    <mergeCell ref="E8:F8"/>
    <mergeCell ref="E7:F7"/>
  </mergeCells>
  <phoneticPr fontId="2" type="noConversion"/>
  <printOptions horizontalCentered="1"/>
  <pageMargins left="0.62992125984251968" right="0.6692913385826772" top="0.98425196850393704" bottom="0.98425196850393704" header="0.55118110236220474" footer="0.51181102362204722"/>
  <pageSetup paperSize="9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37"/>
  <sheetViews>
    <sheetView view="pageBreakPreview" zoomScaleNormal="91" zoomScaleSheetLayoutView="100" workbookViewId="0">
      <selection activeCell="G3" sqref="G3:L3"/>
    </sheetView>
  </sheetViews>
  <sheetFormatPr defaultColWidth="3.109375" defaultRowHeight="15" customHeight="1"/>
  <cols>
    <col min="1" max="7" width="3.109375" style="24" customWidth="1"/>
    <col min="8" max="8" width="3.21875" style="24" customWidth="1"/>
    <col min="9" max="9" width="3.109375" style="24" customWidth="1"/>
    <col min="10" max="11" width="3.44140625" style="24" customWidth="1"/>
    <col min="12" max="26" width="3.109375" style="24"/>
    <col min="27" max="27" width="6.21875" style="24" customWidth="1"/>
    <col min="28" max="28" width="13.21875" style="24" customWidth="1"/>
    <col min="29" max="29" width="12.5546875" style="24" customWidth="1"/>
    <col min="30" max="30" width="14.6640625" style="24" customWidth="1"/>
    <col min="31" max="31" width="14.88671875" style="24" customWidth="1"/>
    <col min="32" max="33" width="3.109375" style="24" customWidth="1"/>
    <col min="34" max="34" width="7.109375" style="24" customWidth="1"/>
    <col min="35" max="35" width="2" style="24" customWidth="1"/>
    <col min="36" max="39" width="7.109375" style="24" customWidth="1"/>
    <col min="40" max="16384" width="3.109375" style="24"/>
  </cols>
  <sheetData>
    <row r="1" spans="1:39" ht="39.950000000000003" customHeight="1">
      <c r="A1" s="84" t="str">
        <f>내역!A1</f>
        <v>2026년 도유림 산림유역관리사업(가평 제령리) 시공감리용역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</row>
    <row r="2" spans="1:39" ht="9.9499999999999993" customHeight="1">
      <c r="A2" s="23"/>
      <c r="AA2" s="210"/>
      <c r="AB2" s="210"/>
      <c r="AC2" s="210"/>
      <c r="AD2" s="210"/>
      <c r="AE2" s="210"/>
      <c r="AF2" s="210"/>
      <c r="AG2" s="210"/>
      <c r="AH2" s="210"/>
      <c r="AI2" s="25"/>
    </row>
    <row r="3" spans="1:39" ht="20.100000000000001" customHeight="1">
      <c r="A3" s="26" t="s">
        <v>0</v>
      </c>
      <c r="B3" s="27"/>
      <c r="C3" s="27"/>
      <c r="D3" s="27"/>
      <c r="E3" s="27"/>
      <c r="F3" s="27"/>
      <c r="G3" s="216"/>
      <c r="H3" s="216"/>
      <c r="I3" s="216"/>
      <c r="J3" s="216"/>
      <c r="K3" s="216"/>
      <c r="L3" s="216"/>
      <c r="M3" s="28" t="s">
        <v>1</v>
      </c>
      <c r="AA3" s="194"/>
      <c r="AB3" s="194"/>
      <c r="AC3" s="72"/>
      <c r="AD3" s="72"/>
      <c r="AE3" s="55"/>
      <c r="AF3" s="55"/>
      <c r="AG3" s="55"/>
      <c r="AH3" s="72"/>
      <c r="AI3" s="55"/>
      <c r="AJ3" s="70"/>
      <c r="AK3" s="70"/>
      <c r="AL3" s="70"/>
      <c r="AM3" s="70"/>
    </row>
    <row r="4" spans="1:39" ht="9.9499999999999993" customHeight="1">
      <c r="A4" s="26"/>
      <c r="B4" s="27"/>
      <c r="C4" s="27"/>
      <c r="D4" s="27"/>
      <c r="E4" s="27"/>
      <c r="F4" s="29"/>
      <c r="G4" s="30"/>
      <c r="H4" s="29"/>
      <c r="I4" s="30"/>
      <c r="J4" s="30"/>
      <c r="K4" s="30"/>
      <c r="M4" s="31"/>
      <c r="AA4" s="204"/>
      <c r="AB4" s="204"/>
      <c r="AC4" s="69"/>
      <c r="AD4" s="69"/>
      <c r="AE4" s="69"/>
      <c r="AF4" s="69"/>
      <c r="AG4" s="69"/>
      <c r="AH4" s="56"/>
      <c r="AI4" s="56"/>
      <c r="AJ4" s="70"/>
      <c r="AK4" s="78"/>
      <c r="AL4" s="78"/>
      <c r="AM4" s="70"/>
    </row>
    <row r="5" spans="1:39" ht="20.100000000000001" customHeight="1">
      <c r="A5" s="28" t="s">
        <v>53</v>
      </c>
      <c r="X5" s="30"/>
      <c r="Y5" s="30"/>
      <c r="AA5" s="204"/>
      <c r="AB5" s="204"/>
      <c r="AC5" s="69"/>
      <c r="AD5" s="69"/>
      <c r="AE5" s="69"/>
      <c r="AF5" s="69"/>
      <c r="AG5" s="69"/>
      <c r="AH5" s="56"/>
      <c r="AI5" s="56"/>
      <c r="AJ5" s="78"/>
      <c r="AK5" s="78"/>
      <c r="AL5" s="78"/>
      <c r="AM5" s="78"/>
    </row>
    <row r="6" spans="1:39" ht="20.100000000000001" customHeight="1">
      <c r="A6" s="28"/>
      <c r="C6" s="24" t="s">
        <v>44</v>
      </c>
      <c r="X6" s="30"/>
      <c r="Y6" s="30"/>
      <c r="AA6" s="204"/>
      <c r="AB6" s="204"/>
      <c r="AC6" s="69"/>
      <c r="AD6" s="69"/>
      <c r="AE6" s="69"/>
      <c r="AF6" s="69"/>
      <c r="AG6" s="69"/>
      <c r="AH6" s="56"/>
      <c r="AI6" s="56"/>
      <c r="AJ6" s="78"/>
      <c r="AK6" s="78"/>
      <c r="AL6" s="78"/>
      <c r="AM6" s="78"/>
    </row>
    <row r="7" spans="1:39" ht="20.100000000000001" customHeight="1">
      <c r="A7" s="28"/>
      <c r="C7" s="202" t="s">
        <v>45</v>
      </c>
      <c r="D7" s="202"/>
      <c r="E7" s="202"/>
      <c r="F7" s="202"/>
      <c r="G7" s="207" t="s">
        <v>38</v>
      </c>
      <c r="H7" s="208"/>
      <c r="I7" s="208"/>
      <c r="J7" s="209"/>
      <c r="K7" s="207" t="s">
        <v>46</v>
      </c>
      <c r="L7" s="208"/>
      <c r="M7" s="208"/>
      <c r="N7" s="209"/>
      <c r="O7" s="203"/>
      <c r="P7" s="204"/>
      <c r="Q7" s="204"/>
      <c r="R7" s="25"/>
      <c r="X7" s="30"/>
      <c r="Y7" s="30"/>
      <c r="AA7" s="204"/>
      <c r="AB7" s="204"/>
      <c r="AC7" s="69"/>
      <c r="AD7" s="69"/>
      <c r="AE7" s="69"/>
      <c r="AF7" s="69"/>
      <c r="AG7" s="69"/>
      <c r="AH7" s="56"/>
      <c r="AI7" s="56"/>
      <c r="AJ7" s="78"/>
      <c r="AK7" s="78"/>
      <c r="AL7" s="78"/>
      <c r="AM7" s="78"/>
    </row>
    <row r="8" spans="1:39" ht="20.100000000000001" customHeight="1">
      <c r="A8" s="28"/>
      <c r="C8" s="57">
        <f>AA19</f>
        <v>5</v>
      </c>
      <c r="D8" s="211" t="s">
        <v>55</v>
      </c>
      <c r="E8" s="211"/>
      <c r="F8" s="212"/>
      <c r="G8" s="217">
        <f>SUMIF($AA$15:$AA$22,C8,$AC$15:$AC$22)</f>
        <v>1.89</v>
      </c>
      <c r="H8" s="218"/>
      <c r="I8" s="218"/>
      <c r="J8" s="219"/>
      <c r="K8" s="220">
        <f>SUM(G8)</f>
        <v>1.89</v>
      </c>
      <c r="L8" s="221"/>
      <c r="M8" s="221"/>
      <c r="N8" s="222"/>
      <c r="O8" s="203"/>
      <c r="P8" s="204"/>
      <c r="Q8" s="204"/>
      <c r="R8" s="25"/>
      <c r="X8" s="30"/>
      <c r="Y8" s="30"/>
      <c r="AA8" s="204"/>
      <c r="AB8" s="204"/>
      <c r="AC8" s="69"/>
      <c r="AD8" s="69"/>
      <c r="AE8" s="69"/>
      <c r="AF8" s="69"/>
      <c r="AG8" s="69"/>
      <c r="AH8" s="56"/>
      <c r="AI8" s="56"/>
      <c r="AJ8" s="78"/>
      <c r="AK8" s="78"/>
      <c r="AL8" s="78"/>
      <c r="AM8" s="78"/>
    </row>
    <row r="9" spans="1:39" ht="20.100000000000001" customHeight="1">
      <c r="A9" s="28"/>
      <c r="C9" s="57">
        <f>AA20</f>
        <v>10</v>
      </c>
      <c r="D9" s="213" t="s">
        <v>54</v>
      </c>
      <c r="E9" s="213"/>
      <c r="F9" s="214"/>
      <c r="G9" s="217">
        <f>SUMIF($AA$15:$AA$22,C9,$AC$15:$AC$22)</f>
        <v>1.66</v>
      </c>
      <c r="H9" s="218"/>
      <c r="I9" s="218"/>
      <c r="J9" s="219"/>
      <c r="K9" s="223">
        <f>SUM(G9)</f>
        <v>1.66</v>
      </c>
      <c r="L9" s="224"/>
      <c r="M9" s="224"/>
      <c r="N9" s="225"/>
      <c r="O9" s="203"/>
      <c r="P9" s="204"/>
      <c r="Q9" s="204"/>
      <c r="R9" s="25"/>
      <c r="X9" s="30"/>
      <c r="Y9" s="30"/>
      <c r="AA9" s="215"/>
      <c r="AB9" s="215"/>
      <c r="AC9" s="79"/>
      <c r="AD9" s="79"/>
      <c r="AE9" s="79"/>
      <c r="AF9" s="79"/>
      <c r="AG9" s="79"/>
      <c r="AH9" s="80"/>
      <c r="AI9" s="56"/>
      <c r="AJ9" s="81"/>
      <c r="AK9" s="81"/>
      <c r="AL9" s="81"/>
      <c r="AM9" s="81"/>
    </row>
    <row r="10" spans="1:39" ht="20.100000000000001" customHeight="1">
      <c r="A10" s="28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25"/>
      <c r="X10" s="30"/>
      <c r="Y10" s="30"/>
    </row>
    <row r="11" spans="1:39" ht="20.100000000000001" customHeight="1">
      <c r="A11" s="33" t="s">
        <v>2</v>
      </c>
    </row>
    <row r="12" spans="1:39" ht="20.100000000000001" customHeight="1"/>
    <row r="13" spans="1:39" ht="20.100000000000001" customHeight="1">
      <c r="B13" s="188" t="s">
        <v>3</v>
      </c>
      <c r="C13" s="188" t="s">
        <v>4</v>
      </c>
      <c r="D13" s="188" t="s">
        <v>47</v>
      </c>
      <c r="E13" s="188" t="s">
        <v>5</v>
      </c>
      <c r="F13" s="35" t="s">
        <v>6</v>
      </c>
      <c r="G13" s="35" t="s">
        <v>7</v>
      </c>
      <c r="H13" s="35" t="s">
        <v>5</v>
      </c>
      <c r="I13" s="35" t="s">
        <v>48</v>
      </c>
      <c r="J13" s="35" t="s">
        <v>8</v>
      </c>
      <c r="K13" s="35" t="s">
        <v>47</v>
      </c>
      <c r="L13" s="35" t="s">
        <v>5</v>
      </c>
      <c r="M13" s="35" t="s">
        <v>49</v>
      </c>
      <c r="N13" s="35" t="s">
        <v>9</v>
      </c>
    </row>
    <row r="14" spans="1:39" ht="20.100000000000001" customHeight="1">
      <c r="B14" s="188"/>
      <c r="C14" s="188"/>
      <c r="D14" s="188"/>
      <c r="E14" s="188"/>
      <c r="F14" s="34"/>
      <c r="G14" s="34"/>
      <c r="H14" s="34"/>
      <c r="I14" s="34" t="s">
        <v>50</v>
      </c>
      <c r="J14" s="34" t="s">
        <v>5</v>
      </c>
      <c r="K14" s="34" t="s">
        <v>48</v>
      </c>
      <c r="L14" s="34"/>
      <c r="M14" s="34"/>
      <c r="N14" s="34"/>
      <c r="Z14" s="30"/>
      <c r="AB14" s="31"/>
    </row>
    <row r="15" spans="1:39" ht="20.100000000000001" customHeight="1">
      <c r="C15" s="24" t="s">
        <v>7</v>
      </c>
      <c r="D15" s="24" t="s">
        <v>10</v>
      </c>
      <c r="I15" s="24" t="s">
        <v>4</v>
      </c>
      <c r="J15" s="189">
        <f>G3</f>
        <v>0</v>
      </c>
      <c r="K15" s="189"/>
      <c r="L15" s="189"/>
      <c r="M15" s="189"/>
      <c r="N15" s="189"/>
      <c r="P15" s="24" t="s">
        <v>3</v>
      </c>
      <c r="Q15" s="24" t="s">
        <v>11</v>
      </c>
      <c r="W15" s="190"/>
      <c r="X15" s="190"/>
      <c r="AA15" s="71">
        <v>0.5</v>
      </c>
      <c r="AB15" s="31" t="s">
        <v>56</v>
      </c>
      <c r="AC15" s="71">
        <v>3.02</v>
      </c>
    </row>
    <row r="16" spans="1:39" ht="20.100000000000001" customHeight="1">
      <c r="C16" s="24" t="s">
        <v>50</v>
      </c>
      <c r="D16" s="24" t="s">
        <v>12</v>
      </c>
      <c r="I16" s="24" t="s">
        <v>4</v>
      </c>
      <c r="J16" s="189">
        <f>C9*100000000</f>
        <v>1000000000</v>
      </c>
      <c r="K16" s="189"/>
      <c r="L16" s="189"/>
      <c r="M16" s="189"/>
      <c r="N16" s="189"/>
      <c r="P16" s="24" t="s">
        <v>47</v>
      </c>
      <c r="Q16" s="24" t="s">
        <v>13</v>
      </c>
      <c r="V16" s="24" t="s">
        <v>4</v>
      </c>
      <c r="W16" s="206">
        <f>SUM(G8)</f>
        <v>1.89</v>
      </c>
      <c r="X16" s="206"/>
      <c r="AA16" s="71">
        <v>1</v>
      </c>
      <c r="AB16" s="31" t="s">
        <v>57</v>
      </c>
      <c r="AC16" s="71">
        <v>2.85</v>
      </c>
    </row>
    <row r="17" spans="1:29" ht="20.100000000000001" customHeight="1">
      <c r="C17" s="24" t="s">
        <v>48</v>
      </c>
      <c r="D17" s="24" t="s">
        <v>14</v>
      </c>
      <c r="I17" s="24" t="s">
        <v>4</v>
      </c>
      <c r="J17" s="189">
        <f>C8*100000000</f>
        <v>500000000</v>
      </c>
      <c r="K17" s="189"/>
      <c r="L17" s="189"/>
      <c r="M17" s="189"/>
      <c r="N17" s="189"/>
      <c r="P17" s="24" t="s">
        <v>49</v>
      </c>
      <c r="Q17" s="24" t="s">
        <v>15</v>
      </c>
      <c r="V17" s="24" t="s">
        <v>4</v>
      </c>
      <c r="W17" s="206">
        <f>SUM(G9)</f>
        <v>1.66</v>
      </c>
      <c r="X17" s="206"/>
      <c r="AA17" s="71">
        <v>2</v>
      </c>
      <c r="AB17" s="31" t="s">
        <v>58</v>
      </c>
      <c r="AC17" s="71">
        <v>2.2599999999999998</v>
      </c>
    </row>
    <row r="18" spans="1:29" ht="20.100000000000001" customHeight="1">
      <c r="B18" s="188" t="s">
        <v>3</v>
      </c>
      <c r="C18" s="188" t="s">
        <v>4</v>
      </c>
      <c r="D18" s="201">
        <f>W16</f>
        <v>1.89</v>
      </c>
      <c r="E18" s="188"/>
      <c r="F18" s="188" t="s">
        <v>5</v>
      </c>
      <c r="G18" s="35" t="s">
        <v>6</v>
      </c>
      <c r="H18" s="192">
        <f>G3</f>
        <v>0</v>
      </c>
      <c r="I18" s="192"/>
      <c r="J18" s="192"/>
      <c r="K18" s="192"/>
      <c r="L18" s="192"/>
      <c r="M18" s="35" t="s">
        <v>5</v>
      </c>
      <c r="N18" s="192">
        <f>J17</f>
        <v>500000000</v>
      </c>
      <c r="O18" s="192"/>
      <c r="P18" s="192"/>
      <c r="Q18" s="192"/>
      <c r="R18" s="192"/>
      <c r="S18" s="35" t="s">
        <v>8</v>
      </c>
      <c r="T18" s="198">
        <f>W16</f>
        <v>1.89</v>
      </c>
      <c r="U18" s="198"/>
      <c r="V18" s="36" t="s">
        <v>5</v>
      </c>
      <c r="W18" s="198">
        <f>W17</f>
        <v>1.66</v>
      </c>
      <c r="X18" s="198"/>
      <c r="Y18" s="35" t="s">
        <v>9</v>
      </c>
      <c r="AA18" s="71">
        <v>3</v>
      </c>
      <c r="AB18" s="31" t="s">
        <v>59</v>
      </c>
      <c r="AC18" s="71">
        <v>2.06</v>
      </c>
    </row>
    <row r="19" spans="1:29" ht="20.100000000000001" customHeight="1">
      <c r="B19" s="188"/>
      <c r="C19" s="188"/>
      <c r="D19" s="188"/>
      <c r="E19" s="188"/>
      <c r="F19" s="188"/>
      <c r="G19" s="34"/>
      <c r="H19" s="34"/>
      <c r="I19" s="34"/>
      <c r="J19" s="34"/>
      <c r="K19" s="193">
        <f>J16</f>
        <v>1000000000</v>
      </c>
      <c r="L19" s="193"/>
      <c r="M19" s="193"/>
      <c r="N19" s="193"/>
      <c r="O19" s="193"/>
      <c r="P19" s="34" t="s">
        <v>5</v>
      </c>
      <c r="Q19" s="193">
        <f>J17</f>
        <v>500000000</v>
      </c>
      <c r="R19" s="193"/>
      <c r="S19" s="193"/>
      <c r="T19" s="193"/>
      <c r="U19" s="193"/>
      <c r="AA19" s="71">
        <v>5</v>
      </c>
      <c r="AB19" s="31" t="s">
        <v>60</v>
      </c>
      <c r="AC19" s="71">
        <v>1.89</v>
      </c>
    </row>
    <row r="20" spans="1:29" ht="20.100000000000001" customHeight="1">
      <c r="B20" s="188" t="s">
        <v>3</v>
      </c>
      <c r="C20" s="188" t="s">
        <v>4</v>
      </c>
      <c r="D20" s="188">
        <f>D18</f>
        <v>1.89</v>
      </c>
      <c r="E20" s="188"/>
      <c r="F20" s="188" t="s">
        <v>5</v>
      </c>
      <c r="G20" s="192">
        <f>H18-N18</f>
        <v>-500000000</v>
      </c>
      <c r="H20" s="192"/>
      <c r="I20" s="192"/>
      <c r="J20" s="192"/>
      <c r="K20" s="192"/>
      <c r="L20" s="35" t="s">
        <v>16</v>
      </c>
      <c r="M20" s="198">
        <f>T18-W18</f>
        <v>0.22999999999999998</v>
      </c>
      <c r="N20" s="198"/>
      <c r="O20" s="25"/>
      <c r="P20" s="25"/>
      <c r="Q20" s="25"/>
      <c r="R20" s="25"/>
      <c r="S20" s="25"/>
      <c r="T20" s="25"/>
      <c r="U20" s="25"/>
      <c r="AA20" s="71">
        <v>10</v>
      </c>
      <c r="AB20" s="31" t="s">
        <v>61</v>
      </c>
      <c r="AC20" s="71">
        <v>1.66</v>
      </c>
    </row>
    <row r="21" spans="1:29" ht="20.100000000000001" customHeight="1">
      <c r="B21" s="188"/>
      <c r="C21" s="188"/>
      <c r="D21" s="188"/>
      <c r="E21" s="188"/>
      <c r="F21" s="188"/>
      <c r="G21" s="34"/>
      <c r="H21" s="193">
        <f>K19-Q19</f>
        <v>500000000</v>
      </c>
      <c r="I21" s="193"/>
      <c r="J21" s="193"/>
      <c r="K21" s="193"/>
      <c r="L21" s="194"/>
      <c r="M21" s="34"/>
      <c r="N21" s="37"/>
      <c r="O21" s="37"/>
      <c r="P21" s="25"/>
      <c r="Q21" s="25"/>
      <c r="R21" s="25"/>
      <c r="AA21" s="71">
        <v>20</v>
      </c>
      <c r="AB21" s="31" t="s">
        <v>62</v>
      </c>
      <c r="AC21" s="71">
        <v>1.53</v>
      </c>
    </row>
    <row r="22" spans="1:29" ht="20.100000000000001" customHeight="1">
      <c r="B22" s="34" t="s">
        <v>3</v>
      </c>
      <c r="C22" s="34" t="s">
        <v>4</v>
      </c>
      <c r="D22" s="188">
        <f>D20</f>
        <v>1.89</v>
      </c>
      <c r="E22" s="188"/>
      <c r="F22" s="34" t="s">
        <v>5</v>
      </c>
      <c r="G22" s="191">
        <f>IF(H21=0,0,ROUNDDOWN(G20*M20/H21,2))</f>
        <v>-0.23</v>
      </c>
      <c r="H22" s="191"/>
      <c r="I22" s="191"/>
      <c r="J22" s="38" t="s">
        <v>4</v>
      </c>
      <c r="K22" s="200">
        <f>D22-G22</f>
        <v>2.12</v>
      </c>
      <c r="L22" s="200"/>
      <c r="M22" s="200"/>
      <c r="N22" s="39" t="s">
        <v>17</v>
      </c>
      <c r="O22" s="39"/>
      <c r="P22" s="25"/>
      <c r="Q22" s="25"/>
      <c r="R22" s="25"/>
      <c r="S22" s="25"/>
      <c r="T22" s="25"/>
      <c r="U22" s="25"/>
      <c r="V22" s="25"/>
      <c r="AA22" s="71">
        <v>30</v>
      </c>
      <c r="AB22" s="31" t="s">
        <v>63</v>
      </c>
      <c r="AC22" s="71">
        <v>1.48</v>
      </c>
    </row>
    <row r="23" spans="1:29" ht="20.100000000000001" customHeight="1">
      <c r="B23" s="34"/>
      <c r="C23" s="34"/>
      <c r="D23" s="34"/>
      <c r="E23" s="34"/>
      <c r="F23" s="34"/>
      <c r="G23" s="38"/>
      <c r="H23" s="38"/>
      <c r="I23" s="38"/>
      <c r="J23" s="38"/>
      <c r="K23" s="38"/>
      <c r="L23" s="32"/>
      <c r="M23" s="37"/>
      <c r="N23" s="37"/>
      <c r="O23" s="37"/>
      <c r="P23" s="37"/>
      <c r="Q23" s="37"/>
    </row>
    <row r="24" spans="1:29" ht="20.100000000000001" customHeight="1">
      <c r="B24" s="24" t="s">
        <v>18</v>
      </c>
      <c r="C24" s="189">
        <f>J15</f>
        <v>0</v>
      </c>
      <c r="D24" s="190"/>
      <c r="E24" s="190"/>
      <c r="F24" s="190"/>
      <c r="G24" s="190"/>
      <c r="H24" s="24" t="s">
        <v>1</v>
      </c>
      <c r="I24" s="24" t="s">
        <v>16</v>
      </c>
      <c r="J24" s="199">
        <f>K22</f>
        <v>2.12</v>
      </c>
      <c r="K24" s="190"/>
      <c r="L24" s="24" t="s">
        <v>17</v>
      </c>
      <c r="M24" s="24" t="s">
        <v>4</v>
      </c>
      <c r="N24" s="205">
        <f>ROUNDDOWN(C24*J24/100,0)</f>
        <v>0</v>
      </c>
      <c r="O24" s="205"/>
      <c r="P24" s="205"/>
      <c r="Q24" s="205"/>
      <c r="R24" s="205"/>
      <c r="S24" s="24" t="s">
        <v>1</v>
      </c>
    </row>
    <row r="25" spans="1:29" ht="20.100000000000001" customHeight="1"/>
    <row r="26" spans="1:29" ht="20.100000000000001" customHeight="1">
      <c r="A26" s="23" t="s">
        <v>51</v>
      </c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197">
        <v>100</v>
      </c>
      <c r="T26" s="197"/>
      <c r="U26" s="40" t="s">
        <v>19</v>
      </c>
      <c r="V26" s="40"/>
      <c r="W26" s="40"/>
    </row>
    <row r="27" spans="1:29" ht="20.100000000000001" customHeight="1">
      <c r="A27" s="41" t="s">
        <v>20</v>
      </c>
      <c r="B27" s="187">
        <f>N24</f>
        <v>0</v>
      </c>
      <c r="C27" s="187"/>
      <c r="D27" s="187"/>
      <c r="E27" s="187"/>
      <c r="F27" s="43" t="s">
        <v>21</v>
      </c>
      <c r="G27" s="196">
        <f>S26</f>
        <v>100</v>
      </c>
      <c r="H27" s="196"/>
      <c r="I27" s="43" t="s">
        <v>22</v>
      </c>
      <c r="J27" s="195">
        <f>ROUNDDOWN(B27*G27/100,-4)</f>
        <v>0</v>
      </c>
      <c r="K27" s="195"/>
      <c r="L27" s="195"/>
      <c r="M27" s="195"/>
      <c r="N27" s="43" t="s">
        <v>1</v>
      </c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</row>
    <row r="28" spans="1:29" ht="20.100000000000001" customHeight="1">
      <c r="A28" s="41"/>
      <c r="B28" s="42"/>
      <c r="C28" s="42"/>
      <c r="D28" s="42"/>
      <c r="E28" s="42"/>
      <c r="F28" s="43"/>
      <c r="G28" s="40"/>
      <c r="H28" s="43"/>
      <c r="I28" s="44"/>
      <c r="J28" s="44"/>
      <c r="K28" s="44"/>
      <c r="L28" s="44"/>
      <c r="M28" s="43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</row>
    <row r="29" spans="1:29" s="40" customFormat="1" ht="20.100000000000001" customHeight="1">
      <c r="A29" s="45"/>
      <c r="I29" s="46"/>
      <c r="J29" s="46"/>
      <c r="K29" s="46"/>
    </row>
    <row r="30" spans="1:29" s="40" customFormat="1" ht="20.100000000000001" customHeight="1">
      <c r="A30" s="23" t="s">
        <v>52</v>
      </c>
      <c r="H30" s="54">
        <f>J27</f>
        <v>0</v>
      </c>
      <c r="I30" s="47"/>
      <c r="J30" s="47"/>
      <c r="K30" s="47"/>
      <c r="L30" s="46" t="s">
        <v>1</v>
      </c>
      <c r="M30" s="43"/>
      <c r="N30" s="187"/>
      <c r="O30" s="187"/>
      <c r="P30" s="187"/>
      <c r="Q30" s="187"/>
      <c r="R30" s="43"/>
      <c r="S30" s="47"/>
      <c r="T30" s="47"/>
      <c r="U30" s="47"/>
      <c r="V30" s="47"/>
    </row>
    <row r="31" spans="1:29" s="40" customFormat="1" ht="20.100000000000001" customHeight="1">
      <c r="A31" s="23"/>
      <c r="H31" s="42"/>
      <c r="I31" s="42"/>
      <c r="J31" s="42"/>
      <c r="K31" s="42"/>
      <c r="L31" s="42"/>
      <c r="M31" s="43"/>
      <c r="N31" s="42"/>
      <c r="O31" s="42"/>
      <c r="P31" s="42"/>
      <c r="Q31" s="42"/>
      <c r="R31" s="43"/>
      <c r="S31" s="42"/>
      <c r="T31" s="42"/>
      <c r="U31" s="42"/>
      <c r="V31" s="42"/>
    </row>
    <row r="32" spans="1:29" s="40" customFormat="1" ht="20.100000000000001" customHeight="1"/>
    <row r="33" spans="1:25" s="40" customFormat="1" ht="20.100000000000001" customHeight="1">
      <c r="A33" s="1" t="str">
        <f>"※ 감리용역비 : 일금"&amp;NUMBERSTRING(R33,1)&amp;"원정"</f>
        <v>※ 감리용역비 : 일금영원정</v>
      </c>
      <c r="B33" s="1"/>
      <c r="C33" s="1"/>
      <c r="D33" s="1"/>
      <c r="E33" s="1"/>
      <c r="F33" s="1"/>
      <c r="G33" s="1"/>
      <c r="H33" s="48"/>
      <c r="I33" s="43"/>
      <c r="J33" s="43"/>
      <c r="K33" s="43"/>
      <c r="L33" s="43"/>
      <c r="M33" s="43"/>
      <c r="N33" s="43"/>
      <c r="O33" s="43"/>
      <c r="P33" s="43"/>
      <c r="Q33" s="45" t="s">
        <v>6</v>
      </c>
      <c r="R33" s="186"/>
      <c r="S33" s="186"/>
      <c r="T33" s="186"/>
      <c r="U33" s="186"/>
      <c r="V33" s="186"/>
      <c r="W33" s="40" t="s">
        <v>23</v>
      </c>
    </row>
    <row r="34" spans="1:25" s="40" customFormat="1" ht="20.100000000000001" customHeight="1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33"/>
      <c r="S34" s="24"/>
      <c r="T34" s="24"/>
      <c r="U34" s="24"/>
      <c r="V34" s="24"/>
      <c r="W34" s="24"/>
      <c r="X34" s="24"/>
      <c r="Y34" s="24"/>
    </row>
    <row r="35" spans="1:25" s="40" customFormat="1" ht="15" customHeight="1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</row>
    <row r="36" spans="1:25" s="40" customFormat="1" ht="15" customHeight="1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</row>
    <row r="37" spans="1:25" s="40" customFormat="1" ht="15" customHeight="1">
      <c r="A37" s="24"/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</row>
  </sheetData>
  <mergeCells count="60">
    <mergeCell ref="AA3:AB3"/>
    <mergeCell ref="AA2:AH2"/>
    <mergeCell ref="D8:F8"/>
    <mergeCell ref="D9:F9"/>
    <mergeCell ref="AA8:AB8"/>
    <mergeCell ref="AA9:AB9"/>
    <mergeCell ref="AA5:AB5"/>
    <mergeCell ref="AA6:AB6"/>
    <mergeCell ref="AA7:AB7"/>
    <mergeCell ref="AA4:AB4"/>
    <mergeCell ref="G3:L3"/>
    <mergeCell ref="G8:J8"/>
    <mergeCell ref="G9:J9"/>
    <mergeCell ref="K8:N8"/>
    <mergeCell ref="K9:N9"/>
    <mergeCell ref="W15:X15"/>
    <mergeCell ref="Q19:U19"/>
    <mergeCell ref="O7:Q7"/>
    <mergeCell ref="N24:R24"/>
    <mergeCell ref="O8:Q8"/>
    <mergeCell ref="O9:Q9"/>
    <mergeCell ref="N18:R18"/>
    <mergeCell ref="W18:X18"/>
    <mergeCell ref="T18:U18"/>
    <mergeCell ref="W16:X16"/>
    <mergeCell ref="W17:X17"/>
    <mergeCell ref="J15:N15"/>
    <mergeCell ref="J16:N16"/>
    <mergeCell ref="J17:N17"/>
    <mergeCell ref="K7:N7"/>
    <mergeCell ref="G7:J7"/>
    <mergeCell ref="B13:B14"/>
    <mergeCell ref="C13:C14"/>
    <mergeCell ref="D13:D14"/>
    <mergeCell ref="E13:E14"/>
    <mergeCell ref="C7:F7"/>
    <mergeCell ref="B18:B19"/>
    <mergeCell ref="C18:C19"/>
    <mergeCell ref="F18:F19"/>
    <mergeCell ref="M20:N20"/>
    <mergeCell ref="J24:K24"/>
    <mergeCell ref="K22:M22"/>
    <mergeCell ref="K19:O19"/>
    <mergeCell ref="D18:E19"/>
    <mergeCell ref="H18:L18"/>
    <mergeCell ref="R33:V33"/>
    <mergeCell ref="N30:Q30"/>
    <mergeCell ref="B27:E27"/>
    <mergeCell ref="B20:B21"/>
    <mergeCell ref="C20:C21"/>
    <mergeCell ref="D20:E21"/>
    <mergeCell ref="C24:G24"/>
    <mergeCell ref="G22:I22"/>
    <mergeCell ref="D22:E22"/>
    <mergeCell ref="G20:K20"/>
    <mergeCell ref="F20:F21"/>
    <mergeCell ref="H21:L21"/>
    <mergeCell ref="J27:M27"/>
    <mergeCell ref="G27:H27"/>
    <mergeCell ref="S26:T26"/>
  </mergeCells>
  <phoneticPr fontId="2" type="noConversion"/>
  <printOptions horizontalCentered="1"/>
  <pageMargins left="0.59055118110236227" right="0.59055118110236227" top="1.1811023622047245" bottom="0.78740157480314965" header="0.39370078740157483" footer="0.39370078740157483"/>
  <pageSetup paperSize="9" orientation="portrait" horizontalDpi="300" verticalDpi="300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8B51D-B1F0-4DA3-B169-CECF12706A6F}">
  <dimension ref="A1:K12"/>
  <sheetViews>
    <sheetView view="pageBreakPreview" zoomScaleNormal="100" zoomScaleSheetLayoutView="100" workbookViewId="0">
      <selection activeCell="D31" sqref="D31"/>
    </sheetView>
  </sheetViews>
  <sheetFormatPr defaultRowHeight="13.5"/>
  <cols>
    <col min="1" max="1" width="16" style="21" customWidth="1"/>
    <col min="2" max="2" width="15" style="21" customWidth="1"/>
    <col min="3" max="3" width="5.21875" style="21" customWidth="1"/>
    <col min="4" max="4" width="16.5546875" style="21" customWidth="1"/>
    <col min="5" max="5" width="6.109375" style="21" customWidth="1"/>
    <col min="6" max="6" width="14" style="21" customWidth="1"/>
    <col min="7" max="7" width="12.5546875" style="21" bestFit="1" customWidth="1"/>
    <col min="8" max="8" width="26.109375" style="21" customWidth="1"/>
    <col min="9" max="16384" width="8.88671875" style="21"/>
  </cols>
  <sheetData>
    <row r="1" spans="1:11" s="14" customFormat="1" ht="39.950000000000003" customHeight="1">
      <c r="A1" s="175" t="str">
        <f>표지!A5</f>
        <v>2026년 도유림 산림유역관리사업(가평 제령리) 시공감리용역</v>
      </c>
      <c r="B1" s="175"/>
      <c r="C1" s="175"/>
      <c r="D1" s="175"/>
      <c r="E1" s="175"/>
      <c r="F1" s="175"/>
      <c r="G1" s="175"/>
      <c r="H1" s="175"/>
    </row>
    <row r="3" spans="1:11" s="88" customFormat="1" ht="27" customHeight="1">
      <c r="A3" s="87" t="s">
        <v>79</v>
      </c>
      <c r="K3" s="89"/>
    </row>
    <row r="5" spans="1:11" s="98" customFormat="1" ht="37.5" customHeight="1">
      <c r="A5" s="121" t="s">
        <v>82</v>
      </c>
      <c r="B5" s="104">
        <f>SUM('사방사업 시공감리용역 산출내역'!R33:V33)</f>
        <v>0</v>
      </c>
      <c r="C5" s="105" t="s">
        <v>39</v>
      </c>
      <c r="D5" s="106">
        <v>8.3300000000000006E-3</v>
      </c>
      <c r="E5" s="105" t="s">
        <v>39</v>
      </c>
      <c r="F5" s="107">
        <v>0.8</v>
      </c>
      <c r="G5" s="108" t="s">
        <v>4</v>
      </c>
      <c r="H5" s="117">
        <f>ROUNDDOWN(B5*D5*F5,-1)</f>
        <v>0</v>
      </c>
    </row>
    <row r="6" spans="1:11" s="116" customFormat="1" ht="37.5" customHeight="1">
      <c r="A6" s="123"/>
      <c r="B6" s="113"/>
      <c r="C6" s="111"/>
      <c r="D6" s="124" t="s">
        <v>86</v>
      </c>
      <c r="E6" s="111"/>
      <c r="F6" s="112"/>
      <c r="G6" s="125"/>
      <c r="H6" s="126"/>
    </row>
    <row r="7" spans="1:11" s="98" customFormat="1" ht="20.100000000000001" customHeight="1">
      <c r="A7" s="99"/>
      <c r="B7" s="100"/>
      <c r="C7" s="97"/>
      <c r="D7" s="101"/>
      <c r="E7" s="97"/>
      <c r="F7" s="99"/>
      <c r="G7" s="102"/>
      <c r="H7" s="103"/>
    </row>
    <row r="8" spans="1:11" s="98" customFormat="1" ht="37.5" customHeight="1">
      <c r="A8" s="121" t="s">
        <v>83</v>
      </c>
      <c r="B8" s="104">
        <f>SUM('사방사업 시공감리용역 산출내역'!R33:V33)</f>
        <v>0</v>
      </c>
      <c r="C8" s="105" t="s">
        <v>39</v>
      </c>
      <c r="D8" s="109">
        <v>1.6000000000000001E-3</v>
      </c>
      <c r="E8" s="110" t="s">
        <v>4</v>
      </c>
      <c r="F8" s="110"/>
      <c r="G8" s="107"/>
      <c r="H8" s="117">
        <f>ROUNDDOWN(B8*D8,-1)</f>
        <v>0</v>
      </c>
    </row>
    <row r="9" spans="1:11" s="116" customFormat="1" ht="20.100000000000001" customHeight="1">
      <c r="A9" s="112"/>
      <c r="B9" s="113"/>
      <c r="C9" s="111"/>
      <c r="D9" s="114"/>
      <c r="E9" s="114"/>
      <c r="F9" s="114"/>
      <c r="G9" s="112"/>
      <c r="H9" s="115"/>
    </row>
    <row r="10" spans="1:11" s="120" customFormat="1" ht="37.5" customHeight="1">
      <c r="A10" s="226" t="s">
        <v>41</v>
      </c>
      <c r="B10" s="226"/>
      <c r="C10" s="118"/>
      <c r="D10" s="118"/>
      <c r="E10" s="118"/>
      <c r="F10" s="118"/>
      <c r="G10" s="122" t="s">
        <v>84</v>
      </c>
      <c r="H10" s="119">
        <f>ROUNDDOWN(H5+H8,-3)</f>
        <v>0</v>
      </c>
    </row>
    <row r="11" spans="1:11" ht="18.75">
      <c r="A11" s="22"/>
      <c r="B11" s="22"/>
      <c r="C11" s="22"/>
      <c r="D11" s="22"/>
      <c r="E11" s="22"/>
      <c r="F11" s="22"/>
      <c r="G11" s="22"/>
      <c r="H11" s="127" t="s">
        <v>85</v>
      </c>
      <c r="I11" s="22"/>
    </row>
    <row r="12" spans="1:11" ht="18.75">
      <c r="A12" s="22"/>
      <c r="B12" s="22"/>
      <c r="C12" s="22"/>
      <c r="D12" s="22"/>
      <c r="E12" s="22"/>
      <c r="F12" s="22"/>
      <c r="G12" s="22"/>
      <c r="H12" s="22"/>
      <c r="I12" s="22"/>
    </row>
  </sheetData>
  <mergeCells count="2">
    <mergeCell ref="A10:B10"/>
    <mergeCell ref="A1:H1"/>
  </mergeCells>
  <phoneticPr fontId="2" type="noConversion"/>
  <printOptions horizontalCentered="1"/>
  <pageMargins left="0.62992125984251968" right="0.6692913385826772" top="0.98425196850393704" bottom="0.98425196850393704" header="0.55118110236220474" footer="0.51181102362204722"/>
  <pageSetup paperSize="9" orientation="landscape" horizontalDpi="300" verticalDpi="300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00CDE-10E6-40D8-BC0C-3F7B041BF542}">
  <dimension ref="A1:A4"/>
  <sheetViews>
    <sheetView workbookViewId="0">
      <selection activeCell="K33" sqref="K33"/>
    </sheetView>
  </sheetViews>
  <sheetFormatPr defaultRowHeight="13.5"/>
  <sheetData>
    <row r="1" spans="1:1" ht="47.25" customHeight="1">
      <c r="A1" s="85" t="s">
        <v>81</v>
      </c>
    </row>
    <row r="2" spans="1:1" ht="18.75">
      <c r="A2" s="86" t="s">
        <v>76</v>
      </c>
    </row>
    <row r="4" spans="1:1">
      <c r="A4" t="s">
        <v>77</v>
      </c>
    </row>
  </sheetData>
  <phoneticPr fontId="2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23"/>
  <sheetViews>
    <sheetView view="pageBreakPreview" zoomScaleNormal="100" zoomScaleSheetLayoutView="100" workbookViewId="0">
      <selection activeCell="K17" sqref="I17:K18"/>
    </sheetView>
  </sheetViews>
  <sheetFormatPr defaultRowHeight="13.5"/>
  <cols>
    <col min="1" max="5" width="9.77734375" customWidth="1"/>
    <col min="6" max="9" width="7.77734375" customWidth="1"/>
    <col min="10" max="10" width="17" customWidth="1"/>
    <col min="11" max="11" width="7.77734375" customWidth="1"/>
    <col min="19" max="19" width="17.6640625" bestFit="1" customWidth="1"/>
  </cols>
  <sheetData>
    <row r="1" spans="1:19" ht="39.950000000000003" customHeight="1">
      <c r="A1" s="228" t="str">
        <f>표지!A5</f>
        <v>2026년 도유림 산림유역관리사업(가평 제령리) 시공감리용역</v>
      </c>
      <c r="B1" s="228"/>
      <c r="C1" s="228"/>
      <c r="D1" s="228"/>
      <c r="E1" s="228"/>
      <c r="F1" s="228"/>
      <c r="G1" s="228"/>
      <c r="H1" s="228"/>
      <c r="I1" s="228"/>
      <c r="J1" s="228"/>
      <c r="K1" s="228"/>
    </row>
    <row r="2" spans="1:19">
      <c r="K2" s="76" t="s">
        <v>26</v>
      </c>
    </row>
    <row r="3" spans="1:19" s="88" customFormat="1" ht="27" customHeight="1">
      <c r="A3" s="87" t="s">
        <v>75</v>
      </c>
      <c r="K3" s="89"/>
    </row>
    <row r="4" spans="1:19" s="90" customFormat="1" ht="30" customHeight="1">
      <c r="A4" s="227" t="s">
        <v>64</v>
      </c>
      <c r="B4" s="227" t="s">
        <v>65</v>
      </c>
      <c r="C4" s="227" t="s">
        <v>66</v>
      </c>
      <c r="D4" s="227" t="s">
        <v>67</v>
      </c>
      <c r="E4" s="227" t="s">
        <v>68</v>
      </c>
      <c r="F4" s="229" t="s">
        <v>72</v>
      </c>
      <c r="G4" s="227" t="s">
        <v>69</v>
      </c>
      <c r="H4" s="227"/>
      <c r="I4" s="227"/>
      <c r="J4" s="227" t="s">
        <v>73</v>
      </c>
      <c r="K4" s="227" t="s">
        <v>70</v>
      </c>
    </row>
    <row r="5" spans="1:19" s="90" customFormat="1" ht="30" customHeight="1">
      <c r="A5" s="227"/>
      <c r="B5" s="227"/>
      <c r="C5" s="227"/>
      <c r="D5" s="227"/>
      <c r="E5" s="227"/>
      <c r="F5" s="230"/>
      <c r="G5" s="91" t="s">
        <v>88</v>
      </c>
      <c r="H5" s="91" t="s">
        <v>74</v>
      </c>
      <c r="I5" s="91" t="s">
        <v>89</v>
      </c>
      <c r="J5" s="227"/>
      <c r="K5" s="227"/>
    </row>
    <row r="6" spans="1:19" s="90" customFormat="1" ht="30" customHeight="1">
      <c r="A6" s="92" t="s">
        <v>71</v>
      </c>
      <c r="B6" s="92"/>
      <c r="C6" s="92"/>
      <c r="D6" s="92"/>
      <c r="E6" s="92"/>
      <c r="F6" s="92"/>
      <c r="G6" s="92">
        <f>SUM(G7:G13)</f>
        <v>2</v>
      </c>
      <c r="H6" s="93">
        <f t="shared" ref="H6:I6" si="0">SUM(H7:H13)</f>
        <v>0.6</v>
      </c>
      <c r="I6" s="93">
        <f t="shared" si="0"/>
        <v>0.5</v>
      </c>
      <c r="J6" s="150"/>
      <c r="K6" s="92"/>
    </row>
    <row r="7" spans="1:19" s="90" customFormat="1" ht="30" customHeight="1">
      <c r="A7" s="159" t="s">
        <v>98</v>
      </c>
      <c r="B7" s="91" t="s">
        <v>91</v>
      </c>
      <c r="C7" s="91" t="s">
        <v>92</v>
      </c>
      <c r="D7" s="91" t="s">
        <v>95</v>
      </c>
      <c r="E7" s="91" t="s">
        <v>96</v>
      </c>
      <c r="F7" s="91">
        <v>1</v>
      </c>
      <c r="G7" s="91">
        <v>2</v>
      </c>
      <c r="H7" s="94">
        <v>0.6</v>
      </c>
      <c r="I7" s="94">
        <v>0.5</v>
      </c>
      <c r="J7" s="151"/>
      <c r="K7" s="158" t="s">
        <v>97</v>
      </c>
    </row>
    <row r="8" spans="1:19" s="90" customFormat="1" ht="30" customHeight="1">
      <c r="A8" s="149"/>
      <c r="B8" s="149"/>
      <c r="C8" s="149"/>
      <c r="D8" s="149"/>
      <c r="E8" s="149"/>
      <c r="F8" s="149"/>
      <c r="G8" s="149"/>
      <c r="H8" s="94"/>
      <c r="I8" s="94"/>
      <c r="J8" s="95"/>
      <c r="K8" s="149"/>
    </row>
    <row r="9" spans="1:19" s="90" customFormat="1" ht="30" customHeight="1">
      <c r="A9" s="91"/>
      <c r="B9" s="91"/>
      <c r="C9" s="91"/>
      <c r="D9" s="91"/>
      <c r="E9" s="91"/>
      <c r="F9" s="91"/>
      <c r="G9" s="91"/>
      <c r="H9" s="94"/>
      <c r="I9" s="94"/>
      <c r="J9" s="95"/>
      <c r="K9" s="91"/>
    </row>
    <row r="10" spans="1:19" s="90" customFormat="1" ht="30" customHeight="1">
      <c r="A10" s="91"/>
      <c r="B10" s="91"/>
      <c r="C10" s="91"/>
      <c r="D10" s="91"/>
      <c r="E10" s="91"/>
      <c r="F10" s="91"/>
      <c r="G10" s="91"/>
      <c r="H10" s="94"/>
      <c r="I10" s="94"/>
      <c r="J10" s="95"/>
      <c r="K10" s="91"/>
    </row>
    <row r="11" spans="1:19" s="90" customFormat="1" ht="30" customHeight="1">
      <c r="A11" s="91"/>
      <c r="B11" s="91"/>
      <c r="C11" s="91"/>
      <c r="D11" s="91"/>
      <c r="E11" s="91"/>
      <c r="F11" s="91"/>
      <c r="G11" s="91"/>
      <c r="H11" s="94"/>
      <c r="I11" s="94"/>
      <c r="J11" s="95"/>
      <c r="K11" s="91"/>
    </row>
    <row r="12" spans="1:19" s="90" customFormat="1" ht="30" customHeight="1">
      <c r="A12" s="91"/>
      <c r="B12" s="91"/>
      <c r="C12" s="91"/>
      <c r="D12" s="91"/>
      <c r="E12" s="96"/>
      <c r="F12" s="91"/>
      <c r="G12" s="91"/>
      <c r="H12" s="94"/>
      <c r="I12" s="94"/>
      <c r="J12" s="95"/>
      <c r="K12" s="91"/>
      <c r="S12" s="156"/>
    </row>
    <row r="13" spans="1:19" s="90" customFormat="1" ht="30" customHeight="1">
      <c r="A13" s="91"/>
      <c r="B13" s="91"/>
      <c r="C13" s="91"/>
      <c r="D13" s="91"/>
      <c r="E13" s="91"/>
      <c r="F13" s="91"/>
      <c r="G13" s="91"/>
      <c r="H13" s="94"/>
      <c r="I13" s="94"/>
      <c r="J13" s="95"/>
      <c r="K13" s="91"/>
      <c r="S13" s="156"/>
    </row>
    <row r="14" spans="1:19">
      <c r="S14" s="157"/>
    </row>
    <row r="16" spans="1:19" ht="25.5" customHeight="1"/>
    <row r="17" spans="9:10" ht="25.5" customHeight="1">
      <c r="I17" s="153"/>
      <c r="J17" s="154"/>
    </row>
    <row r="18" spans="9:10" ht="25.5" customHeight="1">
      <c r="I18" s="155"/>
      <c r="J18" s="154"/>
    </row>
    <row r="19" spans="9:10" ht="25.5" customHeight="1">
      <c r="I19" s="155"/>
      <c r="J19" s="154"/>
    </row>
    <row r="20" spans="9:10" ht="25.5" customHeight="1"/>
    <row r="21" spans="9:10" ht="25.5" customHeight="1"/>
    <row r="22" spans="9:10" ht="25.5" customHeight="1"/>
    <row r="23" spans="9:10" ht="25.5" customHeight="1"/>
  </sheetData>
  <mergeCells count="10">
    <mergeCell ref="J4:J5"/>
    <mergeCell ref="K4:K5"/>
    <mergeCell ref="A1:K1"/>
    <mergeCell ref="F4:F5"/>
    <mergeCell ref="A4:A5"/>
    <mergeCell ref="B4:B5"/>
    <mergeCell ref="C4:C5"/>
    <mergeCell ref="D4:D5"/>
    <mergeCell ref="E4:E5"/>
    <mergeCell ref="G4:I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920B87-195B-40D8-A0FE-391358009193}">
  <dimension ref="A1:A2"/>
  <sheetViews>
    <sheetView topLeftCell="A7" workbookViewId="0">
      <selection activeCell="K26" sqref="K26"/>
    </sheetView>
  </sheetViews>
  <sheetFormatPr defaultRowHeight="13.5"/>
  <sheetData>
    <row r="1" spans="1:1" ht="47.25" customHeight="1">
      <c r="A1" s="85" t="s">
        <v>80</v>
      </c>
    </row>
    <row r="2" spans="1:1" ht="18.75">
      <c r="A2" s="86" t="s">
        <v>78</v>
      </c>
    </row>
  </sheetData>
  <phoneticPr fontId="2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3</vt:i4>
      </vt:variant>
    </vt:vector>
  </HeadingPairs>
  <TitlesOfParts>
    <vt:vector size="10" baseType="lpstr">
      <vt:lpstr>표지</vt:lpstr>
      <vt:lpstr>내역</vt:lpstr>
      <vt:lpstr>사방사업 시공감리용역 산출내역</vt:lpstr>
      <vt:lpstr>손해배상료 산출내역</vt:lpstr>
      <vt:lpstr>첨부) 엔지니어링사업대가기준</vt:lpstr>
      <vt:lpstr>대상지</vt:lpstr>
      <vt:lpstr>첨부) 엔지니어링 손해배상공제 요율표</vt:lpstr>
      <vt:lpstr>대상지!Print_Area</vt:lpstr>
      <vt:lpstr>'사방사업 시공감리용역 산출내역'!Print_Area</vt:lpstr>
      <vt:lpstr>표지!Print_Area</vt:lpstr>
    </vt:vector>
  </TitlesOfParts>
  <Company>산림토목팀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정성구</dc:creator>
  <cp:lastModifiedBy>user</cp:lastModifiedBy>
  <cp:lastPrinted>2025-10-23T02:15:23Z</cp:lastPrinted>
  <dcterms:created xsi:type="dcterms:W3CDTF">2008-10-15T13:04:15Z</dcterms:created>
  <dcterms:modified xsi:type="dcterms:W3CDTF">2026-08-28T07:32:10Z</dcterms:modified>
</cp:coreProperties>
</file>